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Biofos Lynettefællesskabet AS (S008)\ØR2027\"/>
    </mc:Choice>
  </mc:AlternateContent>
  <xr:revisionPtr revIDLastSave="0" documentId="13_ncr:1_{F09ED9C7-845D-4667-816E-5285F7EF91D5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Engangstillæg'!$A$1:$G$26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Engangstillæg'!$B$8:$F$24</definedName>
    <definedName name="EngTillæg_Tabel_Værdi">'5.3. Engangstillæg'!$B$24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Engangstillæg'!$A$1:$G$26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4" i="10"/>
  <c r="C24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E9" i="8"/>
  <c r="C9" i="7" s="1"/>
  <c r="C25" i="7"/>
  <c r="C18" i="3" s="1"/>
  <c r="C16" i="6"/>
  <c r="C13" i="3" l="1"/>
  <c r="C16" i="12"/>
  <c r="C21" i="3" s="1"/>
  <c r="C12" i="3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<sst xmlns="http://schemas.openxmlformats.org/spreadsheetml/2006/main" count="371" uniqueCount="167">
  <si>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</si>
  <si>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</si>
  <si>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</si>
  <si>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</si>
  <si>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</si>
  <si>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</si>
  <si>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</si>
  <si>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</si>
  <si>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</si>
  <si>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</si>
  <si>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</si>
  <si>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</si>
  <si>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</si>
  <si>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</si>
  <si>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</si>
  <si>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</si>
  <si>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</si>
  <si>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</si>
  <si>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</si>
  <si>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</si>
  <si>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</si>
  <si>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</si>
  <si>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</si>
  <si>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</si>
  <si>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</si>
  <si>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</si>
  <si>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</si>
  <si>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</si>
  <si>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</si>
  <si>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</si>
  <si>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</si>
  <si>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</si>
  <si>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</si>
  <si>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</si>
  <si>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</si>
  <si>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</si>
  <si>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</si>
  <si>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</si>
  <si>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</si>
  <si>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</si>
  <si>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</si>
  <si>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</si>
  <si>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</si>
  <si>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</si>
  <si>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</si>
  <si>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</si>
  <si>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</si>
  <si>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</si>
  <si>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</si>
  <si>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</si>
  <si>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</si>
  <si>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</si>
  <si>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</si>
  <si>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</si>
  <si>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</si>
  <si>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</si>
  <si>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</si>
  <si>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</si>
  <si>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</si>
  <si>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</si>
  <si>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</si>
  <si>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</si>
  <si>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</si>
  <si>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</si>
  <si>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</si>
  <si>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</si>
  <si>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</si>
  <si>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</si>
  <si>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</si>
  <si>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</si>
  <si>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</si>
  <si>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</si>
  <si>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</si>
  <si>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</si>
  <si>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</si>
  <si>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</si>
  <si>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</si>
  <si>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</si>
  <si>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</si>
  <si>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</si>
  <si>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</si>
  <si>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</si>
  <si>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</si>
  <si>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</si>
  <si>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</si>
  <si>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</si>
  <si>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</si>
  <si>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</si>
  <si>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</si>
  <si>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</si>
  <si>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</si>
  <si>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</si>
  <si>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</si>
  <si>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</si>
  <si>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</si>
  <si>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</si>
  <si>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</si>
  <si>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</si>
  <si>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</si>
  <si>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</si>
  <si>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</si>
  <si>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</si>
  <si>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</si>
  <si>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</si>
  <si>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</si>
  <si>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</si>
  <si>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</si>
  <si>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</si>
  <si>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</si>
  <si>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</si>
  <si>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</si>
  <si>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</si>
  <si>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</si>
  <si>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</si>
  <si>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</si>
  <si>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</si>
  <si>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</si>
  <si>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</si>
  <si>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</si>
  <si>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</si>
  <si>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</si>
  <si>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</si>
  <si>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</si>
  <si>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</si>
  <si>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</si>
  <si>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</si>
  <si>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</si>
  <si>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</si>
  <si>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</si>
  <si>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</si>
  <si>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</si>
  <si>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</si>
  <si>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</si>
  <si>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</si>
  <si>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</si>
  <si>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</si>
  <si>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</si>
  <si>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</si>
  <si>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</si>
  <si>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</si>
  <si>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</si>
  <si>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</si>
  <si>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</si>
  <si>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</si>
  <si>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</si>
  <si>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</si>
  <si>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</si>
  <si>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</si>
  <si>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</si>
  <si>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</si>
  <si>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</si>
  <si>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Bundbeluftning Lynetten</t>
  </si>
  <si>
    <t>Bundbeluftning RD</t>
  </si>
  <si>
    <t>Flytning af nødoverløb</t>
  </si>
  <si>
    <t>IGLYN</t>
  </si>
  <si>
    <t>Ledning fra Levantkaj - Sandfælde</t>
  </si>
  <si>
    <t>THP serviceaftale</t>
  </si>
  <si>
    <t>Vandlinie RD</t>
  </si>
  <si>
    <t>Sikring af udløbsledning</t>
  </si>
  <si>
    <t>BIO-P</t>
  </si>
  <si>
    <t>CSRD</t>
  </si>
  <si>
    <t>Forøget hydraulisk kapacitet</t>
  </si>
  <si>
    <t>NIS2</t>
  </si>
  <si>
    <t>Termisk hydrolyse - THP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</si>
  <si>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</si>
  <si>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</si>
  <si>
    <t>Tidligere udmeldt fradrag til den økonomiske ramme for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</si>
</sst>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1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QeWbE+RNCqFRAn1UrJnn9G1qPYNvk9ritm2ClleyiXZyadYLPnsYP8V9J0NcmezxTCmU+VP/HOQXC6VGFz8dqw==" saltValue="wVU8LB/mUeqb8R4ouY+qP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409891089.83203173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11311592.393658837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-6266111.2171071358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-3978234.5396991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11876695.923950758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422835032.39283508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166</v>
      </c>
      <c r="C20" s="34">
        <v>-1673141.9990583062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0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421161890.39377677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KdxKVRT0EyIl5KDdD9bGqWegDr3KznLqkOHSz64OvGzgChUAGatPsfbqxwEsB5v8W0pd1NGxTv4QcuaCh3IZfw==" saltValue="xPRJ3WfC7EJUshLSMbIUlA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412818821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48706394.35435304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Engangstillæg'!C24+'5.3. Engangstillæg'!E24</f>
        <v>17563554.735571589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479088770.08992463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431320326.14999998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47768443.939924657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40952898</v>
      </c>
      <c r="D18" s="46" t="s">
        <v>31</v>
      </c>
      <c r="E18" s="11"/>
    </row>
    <row r="19" spans="1:5" ht="15" customHeight="1" x14ac:dyDescent="0.25">
      <c r="A19" s="11"/>
      <c r="B19" s="25" t="s">
        <v>143</v>
      </c>
      <c r="C19" s="41">
        <f>C15+C18</f>
        <v>88721341.939924657</v>
      </c>
      <c r="D19" s="27" t="s">
        <v>31</v>
      </c>
      <c r="E19" s="11"/>
    </row>
    <row r="20" spans="1:5" ht="30" customHeight="1" x14ac:dyDescent="0.25">
      <c r="A20" s="11"/>
      <c r="B20" s="49" t="s">
        <v>164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15" customHeight="1" x14ac:dyDescent="0.25">
      <c r="A23" s="11"/>
      <c r="B23" s="52" t="s">
        <v>145</v>
      </c>
      <c r="C23" s="53">
        <f>100*40952898/(390948239+63203309)</f>
        <v>9.0174520334344432</v>
      </c>
      <c r="D23" s="46" t="s">
        <v>146</v>
      </c>
      <c r="E23" s="11"/>
    </row>
    <row r="24" spans="1:5" ht="15" customHeight="1" x14ac:dyDescent="0.25">
      <c r="A24" s="11"/>
      <c r="B24" s="52" t="s">
        <v>147</v>
      </c>
      <c r="C24" s="53">
        <f>C19/C12*100</f>
        <v>18.518768854313102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7f1ThFVQ1AJe9zyZEdDSDFvEf704Y+WDKdzwIQt99GrceZAQyLUu+Gtnla8+z2QB1jqOcFCnKvlgqWDigTTXw==" saltValue="X2wr8utBoS3mm2M8BhweV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359622957.19372481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48706394.35435304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-6074598.3774113655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-3876786.5732986284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11513123.23466393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409891089.83203173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-1673141.9990583099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165</v>
      </c>
      <c r="C23" s="75">
        <v>408217947.83297342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dKkTSytwN2teCaEHe7jsOH12RLRrS1vFpR96kYBg6VvMH2YGD4SqkkgCQjiTD4eb6Xc2hezGOHtWXGLrtlYaPQ==" saltValue="8GQfhEOQYs8ZUz6+zxjcpw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199441285.26334792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-3988825.7052669586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3459267.4268739996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198911726.98495498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-3978234.5396991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249840599.04490167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8024211.6392619992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257864810.68416366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-3978234.5396991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leN39O9qhz0BL59f6fOyuLbBZCMQvojSx1yHeELuSR3IboO306cPaENEH2xbW9H0hg8Y+18T7eH7wPpyPAzqiA==" saltValue="f+gqlNLovKzDfFOB+wqrf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92306.47625911003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1488411.8442183402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2320932.5350941401</v>
      </c>
      <c r="D12" s="46" t="s">
        <v>31</v>
      </c>
      <c r="E12" s="11"/>
    </row>
    <row r="13" spans="1:5" ht="15" customHeight="1" x14ac:dyDescent="0.25">
      <c r="A13" s="11"/>
      <c r="B13" s="95" t="s">
        <v>141</v>
      </c>
      <c r="C13" s="33">
        <f>'5.1.a. § 10-tillæg'!E13</f>
        <v>0</v>
      </c>
      <c r="D13" s="46" t="s">
        <v>31</v>
      </c>
      <c r="E13" s="11"/>
    </row>
    <row r="14" spans="1:5" ht="15" customHeight="1" x14ac:dyDescent="0.25">
      <c r="A14" s="11"/>
      <c r="B14" s="95" t="s">
        <v>149</v>
      </c>
      <c r="C14" s="96">
        <v>118500</v>
      </c>
      <c r="D14" s="46" t="s">
        <v>31</v>
      </c>
      <c r="E14" s="11"/>
    </row>
    <row r="15" spans="1:5" ht="15" customHeight="1" x14ac:dyDescent="0.25">
      <c r="A15" s="11"/>
      <c r="B15" s="95" t="s">
        <v>150</v>
      </c>
      <c r="C15" s="96">
        <v>609261.30000000005</v>
      </c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4629412.1555715902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1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l+kA1QyBBmjLIcBJLlunPxYQKnJxy0asRUk+xb6gyv+rmJ8AA9/A+Q1Cscfok+KlqfG7+GGlUGhXaaQMdqW6OQ==" saltValue="bCN/+geN36xi/YIsdJhV/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2" t="s">
        <v>126</v>
      </c>
      <c r="C8" s="103" t="s">
        <v>101</v>
      </c>
      <c r="D8" s="104" t="s">
        <v>102</v>
      </c>
      <c r="E8" s="104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39444457.777225628</v>
      </c>
      <c r="D9" s="33">
        <v>37677691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1206444.52374089</v>
      </c>
      <c r="D10" s="33">
        <v>1298751</v>
      </c>
      <c r="E10" s="33">
        <f t="shared" ref="E10:E19" si="0">MAX(D10-C10,0)</f>
        <v>92306.47625911003</v>
      </c>
      <c r="F10" s="46" t="s">
        <v>31</v>
      </c>
      <c r="G10" s="11"/>
    </row>
    <row r="11" spans="1:7" ht="38.25" x14ac:dyDescent="0.25">
      <c r="A11" s="11"/>
      <c r="B11" s="94" t="s">
        <v>139</v>
      </c>
      <c r="C11" s="33">
        <v>2098112.7457816596</v>
      </c>
      <c r="D11" s="33">
        <v>3586524.59</v>
      </c>
      <c r="E11" s="33">
        <f t="shared" si="0"/>
        <v>1488411.8442183402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7056613.1549058594</v>
      </c>
      <c r="D12" s="33">
        <v>9377545.6899999995</v>
      </c>
      <c r="E12" s="33">
        <f t="shared" si="0"/>
        <v>2320932.5350941401</v>
      </c>
      <c r="F12" s="46" t="s">
        <v>31</v>
      </c>
      <c r="G12" s="11"/>
    </row>
    <row r="13" spans="1:7" ht="15" customHeight="1" x14ac:dyDescent="0.25">
      <c r="A13" s="11"/>
      <c r="B13" s="95" t="s">
        <v>141</v>
      </c>
      <c r="C13" s="33">
        <v>10221309.53967789</v>
      </c>
      <c r="D13" s="33">
        <v>3268302.28</v>
      </c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5"/>
      <c r="C22" s="100"/>
      <c r="D22" s="100"/>
      <c r="E22" s="100"/>
      <c r="F22" s="100"/>
      <c r="G22" s="11"/>
    </row>
    <row r="23" spans="1:7" ht="15" customHeight="1" x14ac:dyDescent="0.25">
      <c r="A23" s="11"/>
      <c r="B23" s="105"/>
      <c r="C23" s="100"/>
      <c r="D23" s="100"/>
      <c r="E23" s="100"/>
      <c r="F23" s="100"/>
      <c r="G23" s="11"/>
    </row>
  </sheetData>
  <sheetProtection algorithmName="SHA-512" hashValue="ddFVuaBIH+jdOcP8hEHKHQOcEypM5D2ClNZM8UK062Cpp/tN59FPHVd/ncddITG/zUhu8vsRzxA6grEyJvoCVA==" saltValue="878h6UjHrP95yUcfK+cBT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151</v>
      </c>
      <c r="C10" s="33">
        <v>2094205</v>
      </c>
      <c r="D10" s="46" t="s">
        <v>31</v>
      </c>
      <c r="E10" s="33">
        <v>4424073</v>
      </c>
      <c r="F10" s="46" t="s">
        <v>31</v>
      </c>
      <c r="G10" s="11"/>
    </row>
    <row r="11" spans="1:7" ht="15" customHeight="1" x14ac:dyDescent="0.25">
      <c r="A11" s="11"/>
      <c r="B11" s="109" t="s">
        <v>152</v>
      </c>
      <c r="C11" s="33">
        <v>0</v>
      </c>
      <c r="D11" s="46" t="s">
        <v>31</v>
      </c>
      <c r="E11" s="33">
        <v>1685742</v>
      </c>
      <c r="F11" s="46" t="s">
        <v>31</v>
      </c>
      <c r="G11" s="11"/>
    </row>
    <row r="12" spans="1:7" ht="15" customHeight="1" x14ac:dyDescent="0.25">
      <c r="A12" s="11"/>
      <c r="B12" s="109" t="s">
        <v>153</v>
      </c>
      <c r="C12" s="33">
        <v>0</v>
      </c>
      <c r="D12" s="46" t="s">
        <v>31</v>
      </c>
      <c r="E12" s="33">
        <v>50666</v>
      </c>
      <c r="F12" s="46" t="s">
        <v>31</v>
      </c>
      <c r="G12" s="11"/>
    </row>
    <row r="13" spans="1:7" ht="15" customHeight="1" x14ac:dyDescent="0.25">
      <c r="A13" s="11"/>
      <c r="B13" s="109" t="s">
        <v>154</v>
      </c>
      <c r="C13" s="33">
        <v>204767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09" t="s">
        <v>155</v>
      </c>
      <c r="C14" s="33">
        <v>0</v>
      </c>
      <c r="D14" s="46" t="s">
        <v>31</v>
      </c>
      <c r="E14" s="33">
        <v>42491</v>
      </c>
      <c r="F14" s="46" t="s">
        <v>31</v>
      </c>
      <c r="G14" s="11"/>
    </row>
    <row r="15" spans="1:7" ht="15" customHeight="1" x14ac:dyDescent="0.25">
      <c r="A15" s="11"/>
      <c r="B15" s="109" t="s">
        <v>156</v>
      </c>
      <c r="C15" s="33">
        <v>1131745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09" t="s">
        <v>157</v>
      </c>
      <c r="C16" s="33">
        <v>0</v>
      </c>
      <c r="D16" s="46" t="s">
        <v>31</v>
      </c>
      <c r="E16" s="33">
        <v>1412465.22</v>
      </c>
      <c r="F16" s="46" t="s">
        <v>31</v>
      </c>
      <c r="G16" s="11"/>
    </row>
    <row r="17" spans="1:7" ht="15" customHeight="1" x14ac:dyDescent="0.25">
      <c r="A17" s="11"/>
      <c r="B17" s="109" t="s">
        <v>158</v>
      </c>
      <c r="C17" s="33">
        <v>0</v>
      </c>
      <c r="D17" s="46" t="s">
        <v>31</v>
      </c>
      <c r="E17" s="33">
        <v>183388.36</v>
      </c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3430717</v>
      </c>
      <c r="D18" s="98" t="s">
        <v>31</v>
      </c>
      <c r="E18" s="97">
        <f>SUM(E10:E17)</f>
        <v>7798825.5800000001</v>
      </c>
      <c r="F18" s="98" t="s">
        <v>31</v>
      </c>
      <c r="G18" s="11"/>
    </row>
    <row r="19" spans="1:7" ht="15" customHeight="1" x14ac:dyDescent="0.25">
      <c r="A19" s="11"/>
      <c r="B19" s="109" t="s">
        <v>35</v>
      </c>
      <c r="C19" s="33">
        <f>-C18*'8. Nøgletal'!C23</f>
        <v>-51037.790554480358</v>
      </c>
      <c r="D19" s="46" t="s">
        <v>31</v>
      </c>
      <c r="E19" s="33">
        <f>-E18*'8. Nøgletal'!C23</f>
        <v>-116020.88616547614</v>
      </c>
      <c r="F19" s="46" t="s">
        <v>31</v>
      </c>
      <c r="G19" s="11"/>
    </row>
    <row r="20" spans="1:7" ht="15" customHeight="1" x14ac:dyDescent="0.25">
      <c r="A20" s="11"/>
      <c r="B20" s="109" t="s">
        <v>36</v>
      </c>
      <c r="C20" s="33">
        <f>-C18*'8. Nøgletal'!C19</f>
        <v>-68614.34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09" t="s">
        <v>37</v>
      </c>
      <c r="C21" s="33">
        <f>SUM(C18:C20)*'8. Nøgletal'!C9</f>
        <v>95689.77472697552</v>
      </c>
      <c r="D21" s="46" t="s">
        <v>31</v>
      </c>
      <c r="E21" s="33">
        <f>SUM(E18:E20)*'8. Nøgletal'!C9</f>
        <v>222033.05565181773</v>
      </c>
      <c r="F21" s="46" t="s">
        <v>31</v>
      </c>
      <c r="G21" s="11"/>
    </row>
    <row r="22" spans="1:7" ht="26.25" customHeight="1" x14ac:dyDescent="0.25">
      <c r="A22" s="11"/>
      <c r="B22" s="102" t="s">
        <v>106</v>
      </c>
      <c r="C22" s="97">
        <f>SUM(C18:C21)</f>
        <v>3406754.6441724957</v>
      </c>
      <c r="D22" s="98" t="s">
        <v>31</v>
      </c>
      <c r="E22" s="97">
        <f>SUM(E18:E21)</f>
        <v>7904837.7494863411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3Tops0ngv7tU9/iZvjnlCzJM4+Dsa/kuRK0QmY7isRrekt8Wa0PBPJW++AhIn+80qPrFdoYHq1U+fAcfmtzX9g==" saltValue="BavAlnVX0gx6rgjvC1egf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06" t="s">
        <v>52</v>
      </c>
      <c r="C9" s="35" t="s">
        <v>53</v>
      </c>
      <c r="D9" s="107"/>
      <c r="E9" s="35" t="s">
        <v>54</v>
      </c>
      <c r="F9" s="108"/>
      <c r="G9" s="11"/>
    </row>
    <row r="10" spans="1:7" ht="15" customHeight="1" x14ac:dyDescent="0.25">
      <c r="A10" s="11"/>
      <c r="B10" s="109" t="s">
        <v>159</v>
      </c>
      <c r="C10" s="33">
        <v>0</v>
      </c>
      <c r="D10" s="46" t="s">
        <v>31</v>
      </c>
      <c r="E10" s="33">
        <v>19107</v>
      </c>
      <c r="F10" s="46" t="s">
        <v>31</v>
      </c>
      <c r="G10" s="11"/>
    </row>
    <row r="11" spans="1:7" ht="15" customHeight="1" x14ac:dyDescent="0.25">
      <c r="A11" s="11"/>
      <c r="B11" s="109" t="s">
        <v>160</v>
      </c>
      <c r="C11" s="33">
        <v>1517223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09" t="s">
        <v>161</v>
      </c>
      <c r="C12" s="33">
        <v>0</v>
      </c>
      <c r="D12" s="46" t="s">
        <v>31</v>
      </c>
      <c r="E12" s="33">
        <v>48502</v>
      </c>
      <c r="F12" s="46" t="s">
        <v>31</v>
      </c>
      <c r="G12" s="11"/>
    </row>
    <row r="13" spans="1:7" ht="15" customHeight="1" x14ac:dyDescent="0.25">
      <c r="A13" s="11"/>
      <c r="B13" s="109" t="s">
        <v>154</v>
      </c>
      <c r="C13" s="33">
        <v>0</v>
      </c>
      <c r="D13" s="46" t="s">
        <v>31</v>
      </c>
      <c r="E13" s="33">
        <v>964</v>
      </c>
      <c r="F13" s="46" t="s">
        <v>31</v>
      </c>
      <c r="G13" s="11"/>
    </row>
    <row r="14" spans="1:7" ht="15" customHeight="1" x14ac:dyDescent="0.25">
      <c r="A14" s="11"/>
      <c r="B14" s="109" t="s">
        <v>155</v>
      </c>
      <c r="C14" s="33">
        <v>0</v>
      </c>
      <c r="D14" s="46" t="s">
        <v>31</v>
      </c>
      <c r="E14" s="33">
        <v>8175</v>
      </c>
      <c r="F14" s="46" t="s">
        <v>31</v>
      </c>
      <c r="G14" s="11"/>
    </row>
    <row r="15" spans="1:7" ht="15" customHeight="1" x14ac:dyDescent="0.25">
      <c r="A15" s="11"/>
      <c r="B15" s="109" t="s">
        <v>162</v>
      </c>
      <c r="C15" s="33">
        <v>0</v>
      </c>
      <c r="D15" s="46" t="s">
        <v>31</v>
      </c>
      <c r="E15" s="33">
        <v>56550</v>
      </c>
      <c r="F15" s="46" t="s">
        <v>31</v>
      </c>
      <c r="G15" s="11"/>
    </row>
    <row r="16" spans="1:7" ht="15" customHeight="1" x14ac:dyDescent="0.25">
      <c r="A16" s="11"/>
      <c r="B16" s="109" t="s">
        <v>163</v>
      </c>
      <c r="C16" s="33">
        <v>0</v>
      </c>
      <c r="D16" s="46" t="s">
        <v>31</v>
      </c>
      <c r="E16" s="33">
        <v>54079</v>
      </c>
      <c r="F16" s="46" t="s">
        <v>31</v>
      </c>
      <c r="G16" s="11"/>
    </row>
    <row r="17" spans="1:7" ht="15" customHeight="1" x14ac:dyDescent="0.25">
      <c r="A17" s="11"/>
      <c r="B17" s="109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109"/>
      <c r="C18" s="33"/>
      <c r="D18" s="46" t="s">
        <v>31</v>
      </c>
      <c r="E18" s="33"/>
      <c r="F18" s="46" t="s">
        <v>31</v>
      </c>
      <c r="G18" s="11"/>
    </row>
    <row r="19" spans="1:7" ht="15" customHeight="1" x14ac:dyDescent="0.25">
      <c r="A19" s="11"/>
      <c r="B19" s="109"/>
      <c r="C19" s="33"/>
      <c r="D19" s="46" t="s">
        <v>31</v>
      </c>
      <c r="E19" s="33"/>
      <c r="F19" s="46" t="s">
        <v>31</v>
      </c>
      <c r="G19" s="11"/>
    </row>
    <row r="20" spans="1:7" ht="15" customHeight="1" x14ac:dyDescent="0.25">
      <c r="A20" s="11"/>
      <c r="B20" s="109"/>
      <c r="C20" s="33"/>
      <c r="D20" s="46" t="s">
        <v>31</v>
      </c>
      <c r="E20" s="33"/>
      <c r="F20" s="46" t="s">
        <v>31</v>
      </c>
      <c r="G20" s="11"/>
    </row>
    <row r="21" spans="1:7" ht="15" customHeight="1" x14ac:dyDescent="0.25">
      <c r="A21" s="11"/>
      <c r="B21" s="109"/>
      <c r="C21" s="33"/>
      <c r="D21" s="46" t="s">
        <v>31</v>
      </c>
      <c r="E21" s="33"/>
      <c r="F21" s="46" t="s">
        <v>31</v>
      </c>
      <c r="G21" s="11"/>
    </row>
    <row r="22" spans="1:7" ht="15" customHeight="1" x14ac:dyDescent="0.25">
      <c r="A22" s="11"/>
      <c r="B22" s="109"/>
      <c r="C22" s="33"/>
      <c r="D22" s="46" t="s">
        <v>31</v>
      </c>
      <c r="E22" s="33"/>
      <c r="F22" s="46" t="s">
        <v>31</v>
      </c>
      <c r="G22" s="11"/>
    </row>
    <row r="23" spans="1:7" ht="15" customHeight="1" x14ac:dyDescent="0.25">
      <c r="A23" s="11"/>
      <c r="B23" s="109"/>
      <c r="C23" s="33"/>
      <c r="D23" s="46" t="s">
        <v>31</v>
      </c>
      <c r="E23" s="33"/>
      <c r="F23" s="46" t="s">
        <v>31</v>
      </c>
      <c r="G23" s="11"/>
    </row>
    <row r="24" spans="1:7" ht="15" customHeight="1" x14ac:dyDescent="0.25">
      <c r="A24" s="11"/>
      <c r="B24" s="25" t="s">
        <v>107</v>
      </c>
      <c r="C24" s="97">
        <f>SUM(C10:C23)</f>
        <v>1517223</v>
      </c>
      <c r="D24" s="98" t="s">
        <v>31</v>
      </c>
      <c r="E24" s="97">
        <f>SUM(E10:E23)</f>
        <v>187377</v>
      </c>
      <c r="F24" s="98" t="s">
        <v>31</v>
      </c>
      <c r="G24" s="11"/>
    </row>
    <row r="25" spans="1:7" ht="15" customHeight="1" x14ac:dyDescent="0.25">
      <c r="A25" s="11"/>
      <c r="B25" s="11"/>
      <c r="C25" s="11"/>
      <c r="D25" s="11"/>
      <c r="E25" s="11"/>
      <c r="F25" s="11"/>
      <c r="G25" s="11"/>
    </row>
    <row r="26" spans="1:7" ht="15" customHeight="1" x14ac:dyDescent="0.25">
      <c r="A26" s="11"/>
      <c r="B26" s="110"/>
      <c r="C26" s="110"/>
      <c r="D26" s="110"/>
      <c r="E26" s="110"/>
      <c r="F26" s="110"/>
      <c r="G26" s="11"/>
    </row>
  </sheetData>
  <sheetProtection algorithmName="SHA-512" hashValue="SUYHqMilZ7j1X1UAMfw1HxXjkSSCbyG4zu2zCm64zzwpDWB7JuDvx6iqQ2ro/IF0dbNpUWoaNjM4xVc5YqitMg==" saltValue="l+3lpWIfFTlVHF7z7XvNC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1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2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2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3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sqzz3lfT7Pxgej47h6E8JDfj3LSVtu06bfejo/EFLc6YZ/Y6EFddCiXGE3zMzxZdXT69sCm2Bu1RlF0oIUDj9w==" saltValue="EwOk7rNf9az65bwjHSMNC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14" t="s">
        <v>112</v>
      </c>
      <c r="C9" s="115"/>
      <c r="D9" s="114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14" t="s">
        <v>142</v>
      </c>
      <c r="C13" s="115"/>
      <c r="D13" s="114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b/Nk3EcL29Iyjr5riTKa99H89xvXdQibRnMYmc+eMKIpIf4eNfoS5Oh1zt4EKIs/2Uev8Y+59AIRF6t11Kwzgg==" saltValue="7jRs29xTfzVlqtZa4lCAAg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6" t="s">
        <v>63</v>
      </c>
      <c r="C9" s="117" t="s">
        <v>65</v>
      </c>
      <c r="D9" s="118"/>
      <c r="E9" s="117" t="s">
        <v>64</v>
      </c>
      <c r="F9" s="118"/>
      <c r="G9" s="117" t="s">
        <v>66</v>
      </c>
      <c r="H9" s="118"/>
      <c r="I9" s="11"/>
    </row>
    <row r="10" spans="1:9" ht="15" customHeight="1" x14ac:dyDescent="0.25">
      <c r="A10" s="11"/>
      <c r="B10" s="111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rIAge/gfw7V13N1yGv6MG2YPqIp6eyWoEerrmgYPVbQz3mP5DcazjugAO6yOFwnVQiLFXDW8rFERex+/3ysZtA==" saltValue="YjEReZTxl+H5HJJSmPk+U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71</v>
      </c>
      <c r="C9" s="120" t="s">
        <v>53</v>
      </c>
      <c r="D9" s="121"/>
      <c r="E9" s="120" t="s">
        <v>54</v>
      </c>
      <c r="F9" s="121"/>
      <c r="G9" s="11"/>
    </row>
    <row r="10" spans="1:7" ht="15" customHeight="1" x14ac:dyDescent="0.25">
      <c r="A10" s="11"/>
      <c r="B10" s="122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0"/>
      <c r="C14" s="110"/>
      <c r="D14" s="110"/>
      <c r="E14" s="110"/>
      <c r="F14" s="110"/>
      <c r="G14" s="11"/>
    </row>
  </sheetData>
  <sheetProtection algorithmName="SHA-512" hashValue="z0/7hGceFG5iuRvPb2ExmDEQcavnPFaq8rK7tdRuOyQth+2KA12pzuG+/fNB2cQHiDV8GwMJZ8S6Cs0HIGt60w==" saltValue="LzE+vGDx6Pxp1hst+dSbQ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19" t="s">
        <v>75</v>
      </c>
      <c r="C9" s="123" t="s">
        <v>53</v>
      </c>
      <c r="D9" s="108"/>
      <c r="E9" s="123" t="s">
        <v>54</v>
      </c>
      <c r="F9" s="108"/>
      <c r="G9" s="11"/>
    </row>
    <row r="10" spans="1:7" ht="26.25" customHeight="1" x14ac:dyDescent="0.25">
      <c r="A10" s="11"/>
      <c r="B10" s="124" t="s">
        <v>133</v>
      </c>
      <c r="C10" s="125"/>
      <c r="D10" s="126" t="s">
        <v>31</v>
      </c>
      <c r="E10" s="125"/>
      <c r="F10" s="126" t="s">
        <v>31</v>
      </c>
      <c r="G10" s="11"/>
    </row>
    <row r="11" spans="1:7" ht="26.25" customHeight="1" x14ac:dyDescent="0.25">
      <c r="A11" s="11"/>
      <c r="B11" s="127" t="s">
        <v>134</v>
      </c>
      <c r="C11" s="128">
        <f>SUM(C10:C10)</f>
        <v>0</v>
      </c>
      <c r="D11" s="129" t="s">
        <v>31</v>
      </c>
      <c r="E11" s="128">
        <f>SUM(E10:E10)</f>
        <v>0</v>
      </c>
      <c r="F11" s="129" t="s">
        <v>31</v>
      </c>
      <c r="G11" s="11"/>
    </row>
    <row r="12" spans="1:7" ht="26.25" customHeight="1" x14ac:dyDescent="0.25">
      <c r="A12" s="11"/>
      <c r="B12" s="127" t="s">
        <v>118</v>
      </c>
      <c r="C12" s="128">
        <f>C11*(1+'8. Nøgletal'!C9)</f>
        <v>0</v>
      </c>
      <c r="D12" s="129" t="s">
        <v>31</v>
      </c>
      <c r="E12" s="128">
        <f>E11*(1+'8. Nøgletal'!C9)</f>
        <v>0</v>
      </c>
      <c r="F12" s="129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pgXMh9wLly16ngrlDDs4Yk8ECsY7q5i3Q27Rk/Bk0g8KyQK7dR75+E6M5/rN29z1iGbkCCmXwllu/HWvUxWGw==" saltValue="xkgt/xTNOdbFBs5ErRgcx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0" t="s">
        <v>77</v>
      </c>
      <c r="C9" s="4">
        <v>2.8899999999999999E-2</v>
      </c>
      <c r="D9" s="22"/>
    </row>
    <row r="10" spans="1:4" ht="15" customHeight="1" x14ac:dyDescent="0.25">
      <c r="A10" s="11"/>
      <c r="B10" s="130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0" t="s">
        <v>79</v>
      </c>
      <c r="C14" s="5">
        <v>0</v>
      </c>
      <c r="D14" s="22"/>
    </row>
    <row r="15" spans="1:4" ht="15" customHeight="1" x14ac:dyDescent="0.25">
      <c r="A15" s="11"/>
      <c r="B15" s="130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1.4876712522332899E-2</v>
      </c>
      <c r="D23" s="22"/>
    </row>
    <row r="24" spans="1:4" ht="15" customHeight="1" x14ac:dyDescent="0.25">
      <c r="A24" s="11"/>
      <c r="B24" s="44" t="s">
        <v>121</v>
      </c>
      <c r="C24" s="8">
        <v>1.4876712522332899E-2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74qYPakIioMwRT+Dd67cCldSl/LeoEKbvKOZjDVCQuqBvHhOVLufsVLdIW/rMI9eqjpYhHpiqhEfGAkT7PS1ag==" saltValue="1fhRE7NXsbS7wUumO7ODh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2026-10-01T08:12:39Z</dcterms:modified>
</cp:coreProperties>
</file>