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sten Vandværk A.M.B.A (V07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4" i="32" l="1"/>
  <c r="E10" i="11" l="1"/>
  <c r="E7" i="32" l="1"/>
  <c r="E37" i="32" s="1"/>
  <c r="E40" i="32" s="1"/>
  <c r="E21" i="15" l="1"/>
  <c r="E25" i="2"/>
  <c r="E16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2" i="32"/>
  <c r="E38" i="32" s="1"/>
  <c r="E41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9" i="2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l="1"/>
  <c r="E16" i="2" s="1"/>
  <c r="E17" i="2" l="1"/>
  <c r="E29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<sst xmlns="http://schemas.openxmlformats.org/spreadsheetml/2006/main" count="413" uniqueCount="160">
  <si>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</si>
  <si>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</si>
  <si>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</si>
  <si>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</si>
  <si>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</si>
  <si>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</si>
  <si>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</si>
  <si>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</si>
  <si>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</si>
  <si>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</si>
  <si>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</si>
  <si>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</si>
  <si>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</si>
  <si>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</si>
  <si>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</si>
  <si>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</si>
  <si>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</si>
  <si>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</si>
  <si>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</si>
  <si>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</si>
  <si>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</si>
  <si>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</si>
  <si>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</si>
  <si>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</si>
  <si>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</si>
  <si>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</si>
  <si>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</si>
  <si>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</si>
  <si>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</si>
  <si>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</si>
  <si>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</si>
  <si>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</si>
  <si>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</si>
  <si>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</si>
  <si>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</si>
  <si>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</si>
  <si>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</si>
  <si>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</si>
  <si>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</si>
  <si>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</si>
  <si>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</si>
  <si>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</si>
  <si>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</si>
  <si>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</si>
  <si>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</si>
  <si>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</si>
  <si>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</si>
  <si>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</si>
  <si>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</si>
  <si>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</si>
  <si>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</si>
  <si>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</si>
  <si>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</si>
  <si>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</si>
  <si>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</si>
  <si>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</si>
  <si>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</si>
  <si>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</si>
  <si>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</si>
  <si>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</si>
  <si>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</si>
  <si>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</si>
  <si>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</si>
  <si>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</si>
  <si>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</si>
  <si>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</si>
  <si>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</si>
  <si>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</si>
  <si>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</si>
  <si>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</si>
  <si>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</si>
  <si>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</si>
  <si>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</si>
  <si>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</si>
  <si>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</si>
  <si>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</si>
  <si>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</si>
  <si>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</si>
  <si>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</si>
  <si>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</si>
  <si>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</si>
  <si>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</si>
  <si>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</si>
  <si>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</si>
  <si>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</si>
  <si>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</si>
  <si>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</si>
  <si>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</si>
  <si>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</si>
  <si>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</si>
  <si>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</si>
  <si>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</si>
  <si>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</si>
  <si>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</si>
  <si>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</si>
  <si>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</si>
  <si>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</si>
  <si>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</si>
  <si>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</si>
  <si>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</si>
  <si>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</si>
  <si>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</si>
  <si>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</si>
  <si>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</si>
  <si>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</si>
  <si>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</si>
  <si>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</si>
  <si>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</si>
  <si>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</si>
  <si>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</si>
  <si>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</si>
  <si>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</si>
  <si>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</si>
  <si>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</si>
  <si>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</si>
  <si>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</si>
  <si>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</si>
  <si>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</si>
  <si>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</si>
  <si>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</si>
  <si>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</si>
  <si>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</si>
  <si>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</si>
  <si>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</si>
  <si>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</si>
  <si>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</si>
  <si>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</si>
  <si>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</si>
  <si>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</si>
  <si>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</si>
  <si>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</si>
  <si>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</si>
  <si>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</si>
  <si>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</si>
  <si>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</si>
  <si>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</si>
  <si>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</si>
  <si>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</si>
  <si>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</si>
  <si>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</si>
  <si>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</si>
  <si>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</si>
  <si>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</si>
  <si>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</si>
  <si>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</si>
  <si>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</si>
  <si>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</si>
  <si>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</si>
  <si>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</si>
  <si>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</si>
  <si>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</si>
  <si>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</si>
  <si>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</si>
  <si>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</si>
  <si>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</si>
  <si>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</si>
  <si>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</si>
  <si>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</si>
  <si>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Afgift af ledningsført vand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</si>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</sst>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0" fillId="0" borderId="1" xfId="0" applyBorder="1" applyProtection="1"/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4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4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4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4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4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4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4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4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4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4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eMSF/Sc22FbQp+HgXM14rNy1Ixq+DIi/ouhox+WLLtBgCkllvdy4hLYCATN3/SAlI3jz3WHyNXgET4WQxTfiw==" saltValue="LhAdV1gpu/SI1GrVE1G4k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plgCtkCzMzvx6Hq5T0979PxXUgtkkUFFUXpc9TIagRl3kF0eYwZr8Pq5/2AKPa+zWJF2W/ZkaNtxkTEeHuQnQ==" saltValue="HQQE8JBhUsc3imX7+LZie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65</v>
      </c>
      <c r="C8" s="83"/>
      <c r="D8" s="83"/>
      <c r="E8" s="83"/>
      <c r="F8" s="84"/>
      <c r="G8" s="1"/>
    </row>
    <row r="9" spans="1:7" x14ac:dyDescent="0.4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2" t="s">
        <v>66</v>
      </c>
      <c r="C15" s="83"/>
      <c r="D15" s="83"/>
      <c r="E15" s="83"/>
      <c r="F15" s="84"/>
      <c r="G15" s="1"/>
    </row>
    <row r="16" spans="1:7" x14ac:dyDescent="0.4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2" t="s">
        <v>67</v>
      </c>
      <c r="C22" s="83"/>
      <c r="D22" s="83"/>
      <c r="E22" s="83"/>
      <c r="F22" s="84"/>
      <c r="G22" s="1"/>
    </row>
    <row r="23" spans="1:7" x14ac:dyDescent="0.4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2" t="s">
        <v>114</v>
      </c>
      <c r="C29" s="83"/>
      <c r="D29" s="83"/>
      <c r="E29" s="83"/>
      <c r="F29" s="84"/>
      <c r="G29" s="1"/>
    </row>
    <row r="30" spans="1:7" x14ac:dyDescent="0.4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pVNdoiugHErZLY7xLziOTcLjbn/axIAforLvuNampkcCPBDR379D2WAEkTDBzRJooxcxslmZFd13YrV3YXrDjA==" saltValue="tRcjhx3Z3qFcO2O9IqSaC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45">
      <c r="A9" s="1"/>
      <c r="B9" s="41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cKsm6IWoO9cUWt7FS23q76vcH8C5aJ+EHnL3aQFqwLXoINpp+hThlFNdJsPMV9ao3tm/ELUA1Kaz0sC7bGJ5MA==" saltValue="fQ9XD3ew+bqieQVVEmJom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2" t="s">
        <v>58</v>
      </c>
      <c r="C14" s="83"/>
      <c r="D14" s="83"/>
      <c r="E14" s="83"/>
      <c r="F14" s="84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2" t="s">
        <v>60</v>
      </c>
      <c r="C20" s="83"/>
      <c r="D20" s="83"/>
      <c r="E20" s="83"/>
      <c r="F20" s="84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2" t="s">
        <v>109</v>
      </c>
      <c r="C26" s="83"/>
      <c r="D26" s="83"/>
      <c r="E26" s="83"/>
      <c r="F26" s="84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jroVJwOM5YxUZOT6s4VzkmaPr+YFBDIWqyJrTmEJ2rFFNvPRs0nREV3oHHhQX8gqR6YzE3YBDIXbmfm0gUvWEw==" saltValue="teFSp1rTwGBOtmpwx8bl0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0" t="s">
        <v>144</v>
      </c>
      <c r="C3" s="80"/>
      <c r="D3" s="1"/>
    </row>
    <row r="4" spans="1:4" ht="25.5" customHeight="1" x14ac:dyDescent="0.45">
      <c r="A4" s="1"/>
      <c r="B4" s="80"/>
      <c r="C4" s="8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4"/>
      <c r="C19" s="95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ta9DigGaeT5eLFszwHlqg3xJKu71nMc/vvWj9I3id9B41rApNVrUYvJ1qAoliBfSLkmGSQmnxUGQVf0rSuwjWA==" saltValue="q/FbdonIE6MjzZmiNQKFP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x14ac:dyDescent="0.45">
      <c r="A9" s="1"/>
      <c r="B9" s="33" t="s">
        <v>26</v>
      </c>
      <c r="C9" s="33"/>
      <c r="D9" s="33"/>
      <c r="E9" s="7">
        <f>'Fane 3. Omkostninger i ØR2020'!E16</f>
        <v>4517146.1370773669</v>
      </c>
      <c r="F9" s="33" t="s">
        <v>3</v>
      </c>
      <c r="G9" s="1"/>
    </row>
    <row r="10" spans="1:7" x14ac:dyDescent="0.45">
      <c r="A10" s="1"/>
      <c r="B10" s="33" t="s">
        <v>154</v>
      </c>
      <c r="C10" s="33"/>
      <c r="D10" s="33"/>
      <c r="E10" s="7">
        <v>-1652.13116728357</v>
      </c>
      <c r="F10" s="33" t="s">
        <v>3</v>
      </c>
      <c r="G10" s="1"/>
    </row>
    <row r="11" spans="1:7" ht="17.100000000000001" customHeight="1" x14ac:dyDescent="0.45">
      <c r="A11" s="1"/>
      <c r="B11" s="33" t="s">
        <v>120</v>
      </c>
      <c r="C11" s="33"/>
      <c r="D11" s="33"/>
      <c r="E11" s="7">
        <v>-21287.333791197543</v>
      </c>
      <c r="F11" s="33" t="s">
        <v>3</v>
      </c>
      <c r="G11" s="1"/>
    </row>
    <row r="12" spans="1:7" ht="17.100000000000001" customHeight="1" x14ac:dyDescent="0.45">
      <c r="A12" s="1"/>
      <c r="B12" s="27" t="s">
        <v>80</v>
      </c>
      <c r="C12" s="33"/>
      <c r="D12" s="33"/>
      <c r="E12" s="7">
        <f>'Fane 7.1. Varige tillæg'!C12+'Fane 7.1. Varige tillæg'!E12</f>
        <v>0</v>
      </c>
      <c r="F12" s="33" t="s">
        <v>3</v>
      </c>
      <c r="G12" s="1"/>
    </row>
    <row r="13" spans="1:7" ht="17.100000000000001" customHeight="1" x14ac:dyDescent="0.45">
      <c r="A13" s="1"/>
      <c r="B13" s="27" t="s">
        <v>82</v>
      </c>
      <c r="C13" s="33"/>
      <c r="D13" s="33"/>
      <c r="E13" s="8">
        <f>-('Fane 9. Bortfald'!C12+'Fane 9. Bortfald'!E12)</f>
        <v>0</v>
      </c>
      <c r="F13" s="33" t="s">
        <v>3</v>
      </c>
      <c r="G13" s="1"/>
    </row>
    <row r="14" spans="1:7" ht="17.100000000000001" customHeight="1" x14ac:dyDescent="0.45">
      <c r="A14" s="1"/>
      <c r="B14" s="27" t="s">
        <v>89</v>
      </c>
      <c r="C14" s="33"/>
      <c r="D14" s="33"/>
      <c r="E14" s="8">
        <f>'Fane 8. Tilknyttet virksomhed'!C12+'Fane 8. Tilknyttet virksomhed'!E12</f>
        <v>0</v>
      </c>
      <c r="F14" s="33" t="s">
        <v>3</v>
      </c>
      <c r="G14" s="1"/>
    </row>
    <row r="15" spans="1:7" ht="17.100000000000001" customHeight="1" x14ac:dyDescent="0.45">
      <c r="A15" s="1"/>
      <c r="B15" s="27" t="s">
        <v>18</v>
      </c>
      <c r="C15" s="33"/>
      <c r="D15" s="33"/>
      <c r="E15" s="8">
        <f>SUM(E9:E14)*'Fane 10. Nøgletal'!C13</f>
        <v>54829.321399850414</v>
      </c>
      <c r="F15" s="33" t="s">
        <v>3</v>
      </c>
      <c r="G15" s="1"/>
    </row>
    <row r="16" spans="1:7" ht="17.100000000000001" customHeight="1" x14ac:dyDescent="0.45">
      <c r="A16" s="1"/>
      <c r="B16" s="27" t="s">
        <v>72</v>
      </c>
      <c r="C16" s="33"/>
      <c r="D16" s="33"/>
      <c r="E16" s="8">
        <f>-SUM(E9:E15)*'Fane 10. Nøgletal'!C18</f>
        <v>-77333.611889818538</v>
      </c>
      <c r="F16" s="33" t="s">
        <v>3</v>
      </c>
      <c r="G16" s="1"/>
    </row>
    <row r="17" spans="1:7" ht="15" customHeight="1" x14ac:dyDescent="0.45">
      <c r="A17" s="1"/>
      <c r="B17" s="40" t="s">
        <v>20</v>
      </c>
      <c r="C17" s="37"/>
      <c r="D17" s="37"/>
      <c r="E17" s="9">
        <f>SUM(E9:E16)</f>
        <v>4471702.3816289185</v>
      </c>
      <c r="F17" s="39" t="s">
        <v>3</v>
      </c>
      <c r="G17" s="1"/>
    </row>
    <row r="18" spans="1:7" ht="15" customHeight="1" x14ac:dyDescent="0.45">
      <c r="A18" s="1"/>
      <c r="B18" s="38" t="s">
        <v>12</v>
      </c>
      <c r="C18" s="38"/>
      <c r="D18" s="38"/>
      <c r="E18" s="38"/>
      <c r="F18" s="38"/>
      <c r="G18" s="1"/>
    </row>
    <row r="19" spans="1:7" ht="15" customHeight="1" x14ac:dyDescent="0.45">
      <c r="A19" s="1"/>
      <c r="B19" s="39" t="s">
        <v>12</v>
      </c>
      <c r="C19" s="39"/>
      <c r="D19" s="39"/>
      <c r="E19" s="9">
        <f>'Fane 4. Ikke-påvirkelige omk.'!C13</f>
        <v>2786614.5662343772</v>
      </c>
      <c r="F19" s="39" t="s">
        <v>3</v>
      </c>
      <c r="G19" s="1"/>
    </row>
    <row r="20" spans="1:7" ht="15" customHeight="1" x14ac:dyDescent="0.45">
      <c r="A20" s="1"/>
      <c r="B20" s="38" t="s">
        <v>52</v>
      </c>
      <c r="C20" s="38"/>
      <c r="D20" s="38"/>
      <c r="E20" s="38"/>
      <c r="F20" s="38"/>
      <c r="G20" s="1"/>
    </row>
    <row r="21" spans="1:7" ht="15" customHeight="1" x14ac:dyDescent="0.45">
      <c r="A21" s="1"/>
      <c r="B21" s="27" t="s">
        <v>49</v>
      </c>
      <c r="C21" s="33"/>
      <c r="D21" s="33"/>
      <c r="E21" s="8">
        <f>'Fane 7.2. Engangstillæg'!C13</f>
        <v>0</v>
      </c>
      <c r="F21" s="33" t="s">
        <v>3</v>
      </c>
      <c r="G21" s="1"/>
    </row>
    <row r="22" spans="1:7" x14ac:dyDescent="0.45">
      <c r="A22" s="1"/>
      <c r="B22" s="27" t="s">
        <v>50</v>
      </c>
      <c r="C22" s="33"/>
      <c r="D22" s="33"/>
      <c r="E22" s="8">
        <f>'Fane 7.2. Engangstillæg'!E13</f>
        <v>0</v>
      </c>
      <c r="F22" s="33" t="s">
        <v>3</v>
      </c>
      <c r="G22" s="1"/>
    </row>
    <row r="23" spans="1:7" ht="15" customHeight="1" x14ac:dyDescent="0.45">
      <c r="A23" s="1"/>
      <c r="B23" s="40" t="s">
        <v>53</v>
      </c>
      <c r="C23" s="37"/>
      <c r="D23" s="37"/>
      <c r="E23" s="9">
        <f>SUM(E21:E22)</f>
        <v>0</v>
      </c>
      <c r="F23" s="39" t="s">
        <v>3</v>
      </c>
      <c r="G23" s="1"/>
    </row>
    <row r="24" spans="1:7" x14ac:dyDescent="0.45">
      <c r="A24" s="1"/>
      <c r="B24" s="38" t="s">
        <v>124</v>
      </c>
      <c r="C24" s="38"/>
      <c r="D24" s="38"/>
      <c r="E24" s="38"/>
      <c r="F24" s="38"/>
      <c r="G24" s="1"/>
    </row>
    <row r="25" spans="1:7" x14ac:dyDescent="0.45">
      <c r="A25" s="1"/>
      <c r="B25" s="40" t="s">
        <v>36</v>
      </c>
      <c r="C25" s="37"/>
      <c r="D25" s="37"/>
      <c r="E25" s="9">
        <f>'Fane 5. Kontrol af ØR2019'!E40</f>
        <v>-88107.828119733327</v>
      </c>
      <c r="F25" s="39" t="s">
        <v>3</v>
      </c>
      <c r="G25" s="1"/>
    </row>
    <row r="26" spans="1:7" x14ac:dyDescent="0.45">
      <c r="A26" s="1"/>
      <c r="B26" s="32" t="s">
        <v>125</v>
      </c>
      <c r="C26" s="37"/>
      <c r="D26" s="37"/>
      <c r="E26" s="9">
        <f>'Fane 5. Kontrol af ØR2019'!E41</f>
        <v>0</v>
      </c>
      <c r="F26" s="39" t="s">
        <v>3</v>
      </c>
      <c r="G26" s="1"/>
    </row>
    <row r="27" spans="1:7" x14ac:dyDescent="0.45">
      <c r="A27" s="1"/>
      <c r="B27" s="38" t="s">
        <v>155</v>
      </c>
      <c r="C27" s="38"/>
      <c r="D27" s="38"/>
      <c r="E27" s="38"/>
      <c r="F27" s="38"/>
      <c r="G27" s="1"/>
    </row>
    <row r="28" spans="1:7" x14ac:dyDescent="0.45">
      <c r="A28" s="1"/>
      <c r="B28" s="32" t="s">
        <v>156</v>
      </c>
      <c r="C28" s="37"/>
      <c r="D28" s="37"/>
      <c r="E28" s="9">
        <v>115.06784717890162</v>
      </c>
      <c r="F28" s="39" t="s">
        <v>3</v>
      </c>
      <c r="G28" s="1"/>
    </row>
    <row r="29" spans="1:7" x14ac:dyDescent="0.45">
      <c r="A29" s="1"/>
      <c r="B29" s="38" t="s">
        <v>28</v>
      </c>
      <c r="C29" s="38"/>
      <c r="D29" s="38"/>
      <c r="E29" s="10">
        <f>SUM(E17,E19,E23,E25,E26,E28)</f>
        <v>7170324.1875907416</v>
      </c>
      <c r="F29" s="11" t="s">
        <v>3</v>
      </c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GtnIpFEdTzqYMkHXXdQNuo0AQvOXVe8qzayxRLvcifCyVd1+G05gdMvepytjTCFggALPVBZRUSLAvVZUVb+2sA==" saltValue="qU0WMbkNU+DN1YOrmYyJB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/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45">
      <c r="A9" s="1"/>
      <c r="B9" s="33" t="s">
        <v>27</v>
      </c>
      <c r="C9" s="33"/>
      <c r="D9" s="33"/>
      <c r="E9" s="7">
        <f>'Fane 2.1. Økonomisk ramme 2021'!E17</f>
        <v>4471702.3816289185</v>
      </c>
      <c r="F9" s="33" t="s">
        <v>3</v>
      </c>
      <c r="G9" s="1"/>
    </row>
    <row r="10" spans="1:7" ht="15" customHeight="1" x14ac:dyDescent="0.4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45">
      <c r="A11" s="1"/>
      <c r="B11" s="34" t="s">
        <v>18</v>
      </c>
      <c r="C11" s="33"/>
      <c r="D11" s="33"/>
      <c r="E11" s="8">
        <f>SUM(E9:E10)*'Fane 10. Nøgletal'!C13</f>
        <v>54554.769055872806</v>
      </c>
      <c r="F11" s="33" t="s">
        <v>3</v>
      </c>
      <c r="G11" s="1"/>
    </row>
    <row r="12" spans="1:7" ht="15" customHeight="1" x14ac:dyDescent="0.45">
      <c r="A12" s="1"/>
      <c r="B12" s="34" t="s">
        <v>72</v>
      </c>
      <c r="C12" s="33"/>
      <c r="D12" s="33"/>
      <c r="E12" s="8">
        <f>-SUM(E9:E11)*'Fane 10. Nøgletal'!C18</f>
        <v>-76946.37156164147</v>
      </c>
      <c r="F12" s="33" t="s">
        <v>3</v>
      </c>
      <c r="G12" s="1"/>
    </row>
    <row r="13" spans="1:7" ht="15" customHeight="1" x14ac:dyDescent="0.45">
      <c r="A13" s="1"/>
      <c r="B13" s="37" t="s">
        <v>20</v>
      </c>
      <c r="C13" s="37"/>
      <c r="D13" s="37"/>
      <c r="E13" s="9">
        <f>SUM(E9:E12)</f>
        <v>4449310.7791231498</v>
      </c>
      <c r="F13" s="39" t="s">
        <v>3</v>
      </c>
      <c r="G13" s="1"/>
    </row>
    <row r="14" spans="1:7" x14ac:dyDescent="0.4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45">
      <c r="A15" s="1"/>
      <c r="B15" s="39" t="s">
        <v>12</v>
      </c>
      <c r="C15" s="39"/>
      <c r="D15" s="39"/>
      <c r="E15" s="9">
        <f>'Fane 4. Ikke-påvirkelige omk.'!C13*(1+'Fane 10. Nøgletal'!C13)</f>
        <v>2820611.2639424368</v>
      </c>
      <c r="F15" s="39" t="s">
        <v>3</v>
      </c>
      <c r="G15" s="1"/>
    </row>
    <row r="16" spans="1:7" ht="15" customHeight="1" x14ac:dyDescent="0.4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4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4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4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4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45">
      <c r="A21" s="1"/>
      <c r="B21" s="39" t="s">
        <v>36</v>
      </c>
      <c r="C21" s="39"/>
      <c r="D21" s="39"/>
      <c r="E21" s="9">
        <f>'Fane 5. Kontrol af ØR2019'!E40</f>
        <v>-88107.828119733327</v>
      </c>
      <c r="F21" s="39" t="s">
        <v>3</v>
      </c>
      <c r="G21" s="1"/>
    </row>
    <row r="22" spans="1:7" x14ac:dyDescent="0.45">
      <c r="A22" s="1"/>
      <c r="B22" s="40" t="s">
        <v>125</v>
      </c>
      <c r="C22" s="39"/>
      <c r="D22" s="39"/>
      <c r="E22" s="9">
        <f>'Fane 5. Kontrol af ØR2019'!E41</f>
        <v>0</v>
      </c>
      <c r="F22" s="39" t="s">
        <v>3</v>
      </c>
      <c r="G22" s="1"/>
    </row>
    <row r="23" spans="1:7" x14ac:dyDescent="0.45">
      <c r="A23" s="1"/>
      <c r="B23" s="38" t="s">
        <v>29</v>
      </c>
      <c r="C23" s="38"/>
      <c r="D23" s="38"/>
      <c r="E23" s="10">
        <f>SUM(E13,E15,E19,E21,E22)</f>
        <v>7181814.2149458537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/cLVA0XUlKoew4NEIX6g2112UDHgraO4e0MN3Np/bnQjoC81KgxQbW5XeDGReIeFmm9W9X8hUcFFFJ934elmYw==" saltValue="z40768MyLYc06Ep5eb20o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33" t="s">
        <v>92</v>
      </c>
      <c r="C8" s="33"/>
      <c r="D8" s="33"/>
      <c r="E8" s="7">
        <f>'Fane 2.2. Økonomisk ramme 2022'!E13</f>
        <v>4449310.7791231498</v>
      </c>
      <c r="F8" s="33" t="s">
        <v>3</v>
      </c>
      <c r="G8" s="1"/>
    </row>
    <row r="9" spans="1:7" ht="15" customHeight="1" x14ac:dyDescent="0.4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45">
      <c r="A10" s="1"/>
      <c r="B10" s="34" t="s">
        <v>18</v>
      </c>
      <c r="C10" s="33"/>
      <c r="D10" s="33"/>
      <c r="E10" s="8">
        <f>SUM(E8:E9)*'Fane 10. Nøgletal'!C13</f>
        <v>54281.591505302429</v>
      </c>
      <c r="F10" s="33" t="s">
        <v>3</v>
      </c>
      <c r="G10" s="1"/>
    </row>
    <row r="11" spans="1:7" ht="15" customHeight="1" x14ac:dyDescent="0.45">
      <c r="A11" s="1"/>
      <c r="B11" s="34" t="s">
        <v>72</v>
      </c>
      <c r="C11" s="33"/>
      <c r="D11" s="33"/>
      <c r="E11" s="8">
        <f>-SUM(E8:E10)*'Fane 10. Nøgletal'!C18</f>
        <v>-76561.070300683685</v>
      </c>
      <c r="F11" s="33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4427031.3003277685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omk.'!C13*(1+'Fane 10. Nøgletal'!C13)^2</f>
        <v>2855022.7213625344</v>
      </c>
      <c r="F14" s="39" t="s">
        <v>3</v>
      </c>
      <c r="G14" s="1"/>
    </row>
    <row r="15" spans="1:7" ht="15" customHeight="1" x14ac:dyDescent="0.4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4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4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57</v>
      </c>
      <c r="C19" s="38"/>
      <c r="D19" s="38"/>
      <c r="E19" s="10">
        <f>SUM(E12,E14,E18)</f>
        <v>7282054.0216903035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IIzlAH0OyVBzRb56Ssiz70LdeFWT7tgVAytaX7YoliOXr4Fj+OaPmVYMGOm8s5Xmyl9EX1O4+1EiXh0m5NTmGw==" saltValue="cNR0/xY7H+L6eh3JzLh46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65" t="s">
        <v>21</v>
      </c>
      <c r="C5" s="65"/>
      <c r="D5" s="65"/>
      <c r="E5" s="65"/>
      <c r="F5" s="6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33" t="s">
        <v>94</v>
      </c>
      <c r="C8" s="33"/>
      <c r="D8" s="33"/>
      <c r="E8" s="7">
        <f>'Fane 2.3. Økonomisk ramme 2023'!E12</f>
        <v>4427031.3003277685</v>
      </c>
      <c r="F8" s="33" t="s">
        <v>3</v>
      </c>
      <c r="G8" s="1"/>
    </row>
    <row r="9" spans="1:7" ht="15" customHeight="1" x14ac:dyDescent="0.4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45">
      <c r="A10" s="1"/>
      <c r="B10" s="34" t="s">
        <v>18</v>
      </c>
      <c r="C10" s="33"/>
      <c r="D10" s="33"/>
      <c r="E10" s="8">
        <f>SUM(E8:E9)*'Fane 10. Nøgletal'!C13</f>
        <v>54009.781863998782</v>
      </c>
      <c r="F10" s="33" t="s">
        <v>3</v>
      </c>
      <c r="G10" s="1"/>
    </row>
    <row r="11" spans="1:7" ht="15" customHeight="1" x14ac:dyDescent="0.45">
      <c r="A11" s="1"/>
      <c r="B11" s="34" t="s">
        <v>72</v>
      </c>
      <c r="C11" s="33"/>
      <c r="D11" s="33"/>
      <c r="E11" s="8">
        <f>-SUM(E8:E10)*'Fane 10. Nøgletal'!C18</f>
        <v>-76177.698397260043</v>
      </c>
      <c r="F11" s="33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4404863.383794507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omk.'!C13*(1+'Fane 10. Nøgletal'!C13)^3</f>
        <v>2889853.9985631574</v>
      </c>
      <c r="F14" s="39" t="s">
        <v>3</v>
      </c>
      <c r="G14" s="1"/>
    </row>
    <row r="15" spans="1:7" ht="15" customHeight="1" x14ac:dyDescent="0.4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4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4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95</v>
      </c>
      <c r="C19" s="38"/>
      <c r="D19" s="38"/>
      <c r="E19" s="10">
        <f>SUM(E12,E14,E18)</f>
        <v>7294717.3823576644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ELGGzO04f46kxJ1pLMMzjqzQ/js7Sp+Dv/C7g7vPZIKLEAAxCYe6aE5iH101UzqY0zP3h2yXEqEgp/WzahYaHw==" saltValue="WUpb5WehUfbRh6H45lVJF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97</v>
      </c>
      <c r="C8" s="38"/>
      <c r="D8" s="38"/>
      <c r="E8" s="38"/>
      <c r="F8" s="38"/>
      <c r="G8" s="1"/>
    </row>
    <row r="9" spans="1:7" x14ac:dyDescent="0.45">
      <c r="A9" s="1"/>
      <c r="B9" s="81" t="s">
        <v>24</v>
      </c>
      <c r="C9" s="81"/>
      <c r="D9" s="81"/>
      <c r="E9" s="7">
        <v>4536107.9289106065</v>
      </c>
      <c r="F9" s="33" t="s">
        <v>3</v>
      </c>
      <c r="G9" s="1"/>
    </row>
    <row r="10" spans="1:7" x14ac:dyDescent="0.45">
      <c r="A10" s="1"/>
      <c r="B10" s="69" t="s">
        <v>149</v>
      </c>
      <c r="C10" s="69"/>
      <c r="D10" s="69"/>
      <c r="E10" s="7">
        <v>322740.32785003557</v>
      </c>
      <c r="F10" s="33" t="s">
        <v>3</v>
      </c>
      <c r="G10" s="1"/>
    </row>
    <row r="11" spans="1:7" x14ac:dyDescent="0.45">
      <c r="A11" s="1"/>
      <c r="B11" s="69" t="s">
        <v>150</v>
      </c>
      <c r="C11" s="69"/>
      <c r="D11" s="69"/>
      <c r="E11" s="7">
        <v>0</v>
      </c>
      <c r="F11" s="33" t="s">
        <v>3</v>
      </c>
      <c r="G11" s="1"/>
    </row>
    <row r="12" spans="1:7" x14ac:dyDescent="0.45">
      <c r="A12" s="1"/>
      <c r="B12" s="69" t="s">
        <v>80</v>
      </c>
      <c r="C12" s="69"/>
      <c r="D12" s="69"/>
      <c r="E12" s="7">
        <v>0</v>
      </c>
      <c r="F12" s="33" t="s">
        <v>3</v>
      </c>
      <c r="G12" s="1"/>
    </row>
    <row r="13" spans="1:7" x14ac:dyDescent="0.45">
      <c r="A13" s="1"/>
      <c r="B13" s="69" t="s">
        <v>81</v>
      </c>
      <c r="C13" s="69"/>
      <c r="D13" s="69"/>
      <c r="E13" s="8">
        <v>0</v>
      </c>
      <c r="F13" s="33" t="s">
        <v>3</v>
      </c>
      <c r="G13" s="1"/>
    </row>
    <row r="14" spans="1:7" x14ac:dyDescent="0.4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59157.724270844876</v>
      </c>
      <c r="F14" s="33" t="s">
        <v>3</v>
      </c>
      <c r="G14" s="1"/>
    </row>
    <row r="15" spans="1:7" x14ac:dyDescent="0.45">
      <c r="A15" s="1"/>
      <c r="B15" s="69" t="s">
        <v>72</v>
      </c>
      <c r="C15" s="69"/>
      <c r="D15" s="69"/>
      <c r="E15" s="8">
        <f>-SUM(E9:E9,E12:E14)*'Fane 10. Nøgletal'!C18</f>
        <v>-78119.516104084672</v>
      </c>
      <c r="F15" s="33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4517146.1370773669</v>
      </c>
      <c r="F16" s="39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8"/>
      <c r="F17" s="38"/>
      <c r="G17" s="1"/>
    </row>
    <row r="18" spans="1:7" x14ac:dyDescent="0.45">
      <c r="A18" s="1"/>
      <c r="B18" s="73" t="s">
        <v>12</v>
      </c>
      <c r="C18" s="73"/>
      <c r="D18" s="73"/>
      <c r="E18" s="9">
        <v>2769570.1984311901</v>
      </c>
      <c r="F18" s="39" t="s">
        <v>3</v>
      </c>
      <c r="G18" s="1"/>
    </row>
    <row r="19" spans="1:7" x14ac:dyDescent="0.4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45">
      <c r="A20" s="1"/>
      <c r="B20" s="74" t="s">
        <v>49</v>
      </c>
      <c r="C20" s="75"/>
      <c r="D20" s="76"/>
      <c r="E20" s="45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45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45">
      <c r="A24" s="1"/>
      <c r="B24" s="66" t="s">
        <v>146</v>
      </c>
      <c r="C24" s="67"/>
      <c r="D24" s="68"/>
      <c r="E24" s="9">
        <v>-191557</v>
      </c>
      <c r="F24" s="9" t="s">
        <v>3</v>
      </c>
      <c r="G24" s="1"/>
    </row>
    <row r="25" spans="1:7" x14ac:dyDescent="0.4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45">
      <c r="A26" s="1"/>
      <c r="B26" s="66" t="s">
        <v>148</v>
      </c>
      <c r="C26" s="67"/>
      <c r="D26" s="68"/>
      <c r="E26" s="9">
        <v>0</v>
      </c>
      <c r="F26" s="39" t="s">
        <v>3</v>
      </c>
      <c r="G26" s="1"/>
    </row>
    <row r="27" spans="1:7" x14ac:dyDescent="0.45">
      <c r="A27" s="1"/>
      <c r="B27" s="38" t="s">
        <v>25</v>
      </c>
      <c r="C27" s="38"/>
      <c r="D27" s="38"/>
      <c r="E27" s="10">
        <f>E16+E18+E22+E24+E26</f>
        <v>7095159.335508557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4uCxzMDS5qxmxBmBtv7AKWm1yUkuA2ZaiPYMKJosvA6XAhIaRR8Iw5vpyyB+Vfl93bBeSuAzwYiI2NLrC0nOqg==" saltValue="15aiSdz5UWLPQnqkNqBoS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4" t="s">
        <v>69</v>
      </c>
      <c r="C3" s="64"/>
      <c r="D3" s="64"/>
      <c r="E3" s="1"/>
      <c r="F3" s="1"/>
    </row>
    <row r="4" spans="1:6" ht="15" customHeight="1" x14ac:dyDescent="0.45">
      <c r="A4" s="1"/>
      <c r="B4" s="64"/>
      <c r="C4" s="64"/>
      <c r="D4" s="6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2" t="s">
        <v>99</v>
      </c>
      <c r="C8" s="83"/>
      <c r="D8" s="84"/>
      <c r="E8" s="1"/>
      <c r="F8" s="1"/>
    </row>
    <row r="9" spans="1:6" ht="15" customHeight="1" x14ac:dyDescent="0.45">
      <c r="A9" s="1"/>
      <c r="B9" s="17" t="s">
        <v>32</v>
      </c>
      <c r="C9" s="39" t="s">
        <v>100</v>
      </c>
      <c r="D9" s="39"/>
      <c r="E9" s="1"/>
      <c r="F9" s="1"/>
    </row>
    <row r="10" spans="1:6" x14ac:dyDescent="0.45">
      <c r="A10" s="1"/>
      <c r="B10" s="26" t="s">
        <v>158</v>
      </c>
      <c r="C10" s="8">
        <v>2688395</v>
      </c>
      <c r="D10" s="12" t="s">
        <v>3</v>
      </c>
      <c r="E10" s="1"/>
      <c r="F10" s="1"/>
    </row>
    <row r="11" spans="1:6" x14ac:dyDescent="0.45">
      <c r="A11" s="1"/>
      <c r="B11" s="46" t="s">
        <v>157</v>
      </c>
      <c r="C11" s="8">
        <v>31450.513889193375</v>
      </c>
      <c r="D11" s="12" t="s">
        <v>3</v>
      </c>
      <c r="E11" s="1"/>
      <c r="F11" s="1"/>
    </row>
    <row r="12" spans="1:6" x14ac:dyDescent="0.45">
      <c r="A12" s="1"/>
      <c r="B12" s="43" t="s">
        <v>101</v>
      </c>
      <c r="C12" s="10">
        <f>SUM(C10:C11)</f>
        <v>2719845.5138891935</v>
      </c>
      <c r="D12" s="11" t="s">
        <v>3</v>
      </c>
      <c r="E12" s="1"/>
      <c r="F12" s="1"/>
    </row>
    <row r="13" spans="1:6" x14ac:dyDescent="0.45">
      <c r="A13" s="1"/>
      <c r="B13" s="43" t="s">
        <v>102</v>
      </c>
      <c r="C13" s="10">
        <f>C12*(1+'Fane 10. Nøgletal'!C13)^2</f>
        <v>2786614.5662343772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V0eJ/EY4UCVnzjtcuftA2Ocg1GMY1s1kE5BypAGjHSJXak5pERB118STbgZm2hVWBFcC3PiEmbIG+9VqLpBNJQ==" saltValue="luWX46lweMLH98OvLJO3x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0" t="s">
        <v>116</v>
      </c>
      <c r="C2" s="80"/>
      <c r="D2" s="80"/>
      <c r="E2" s="80"/>
      <c r="F2" s="80"/>
      <c r="G2" s="1"/>
    </row>
    <row r="3" spans="1:7" ht="15" customHeight="1" x14ac:dyDescent="0.45">
      <c r="A3" s="1"/>
      <c r="B3" s="80"/>
      <c r="C3" s="80"/>
      <c r="D3" s="80"/>
      <c r="E3" s="80"/>
      <c r="F3" s="80"/>
      <c r="G3" s="1"/>
    </row>
    <row r="4" spans="1:7" ht="15" customHeight="1" x14ac:dyDescent="0.45">
      <c r="A4" s="1"/>
      <c r="B4" s="85" t="s">
        <v>36</v>
      </c>
      <c r="C4" s="85"/>
      <c r="D4" s="85"/>
      <c r="E4" s="85"/>
      <c r="F4" s="85"/>
      <c r="G4" s="1"/>
    </row>
    <row r="5" spans="1:7" ht="15" customHeight="1" x14ac:dyDescent="0.45">
      <c r="A5" s="1"/>
      <c r="B5" s="86" t="s">
        <v>34</v>
      </c>
      <c r="C5" s="86"/>
      <c r="D5" s="86"/>
      <c r="E5" s="8">
        <v>16137.726666666655</v>
      </c>
      <c r="F5" s="12" t="s">
        <v>3</v>
      </c>
      <c r="G5" s="1"/>
    </row>
    <row r="6" spans="1:7" ht="15" customHeight="1" x14ac:dyDescent="0.45">
      <c r="A6" s="1"/>
      <c r="B6" s="86" t="s">
        <v>35</v>
      </c>
      <c r="C6" s="86"/>
      <c r="D6" s="86"/>
      <c r="E6" s="8">
        <v>-192353.38290613331</v>
      </c>
      <c r="F6" s="12" t="s">
        <v>3</v>
      </c>
      <c r="G6" s="1"/>
    </row>
    <row r="7" spans="1:7" ht="15" customHeight="1" x14ac:dyDescent="0.45">
      <c r="A7" s="1"/>
      <c r="B7" s="77" t="s">
        <v>76</v>
      </c>
      <c r="C7" s="78"/>
      <c r="D7" s="79"/>
      <c r="E7" s="9">
        <f>SUM(E5:E6)</f>
        <v>-176215.65623946665</v>
      </c>
      <c r="F7" s="15" t="s">
        <v>3</v>
      </c>
      <c r="G7" s="1"/>
    </row>
    <row r="8" spans="1:7" ht="15" customHeight="1" x14ac:dyDescent="0.45">
      <c r="A8" s="1"/>
      <c r="B8" s="82"/>
      <c r="C8" s="83"/>
      <c r="D8" s="83"/>
      <c r="E8" s="83"/>
      <c r="F8" s="84"/>
      <c r="G8" s="1"/>
    </row>
    <row r="9" spans="1:7" ht="27" customHeight="1" x14ac:dyDescent="0.45">
      <c r="A9" s="1"/>
      <c r="B9" s="70" t="s">
        <v>71</v>
      </c>
      <c r="C9" s="70"/>
      <c r="D9" s="70"/>
      <c r="E9" s="70"/>
      <c r="F9" s="70"/>
      <c r="G9" s="1"/>
    </row>
    <row r="10" spans="1:7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85" t="s">
        <v>62</v>
      </c>
      <c r="C12" s="85"/>
      <c r="D12" s="85"/>
      <c r="E12" s="85"/>
      <c r="F12" s="85"/>
      <c r="G12" s="1"/>
    </row>
    <row r="13" spans="1:7" x14ac:dyDescent="0.45">
      <c r="A13" s="1"/>
      <c r="B13" s="86" t="s">
        <v>63</v>
      </c>
      <c r="C13" s="86"/>
      <c r="D13" s="86"/>
      <c r="E13" s="8">
        <v>6927665.6040000003</v>
      </c>
      <c r="F13" s="12" t="s">
        <v>3</v>
      </c>
      <c r="G13" s="1"/>
    </row>
    <row r="14" spans="1:7" x14ac:dyDescent="0.45">
      <c r="A14" s="1"/>
      <c r="B14" s="86" t="s">
        <v>64</v>
      </c>
      <c r="C14" s="86"/>
      <c r="D14" s="86"/>
      <c r="E14" s="8">
        <v>6311662</v>
      </c>
      <c r="F14" s="12" t="s">
        <v>3</v>
      </c>
      <c r="G14" s="1"/>
    </row>
    <row r="15" spans="1:7" x14ac:dyDescent="0.45">
      <c r="A15" s="1"/>
      <c r="B15" s="86" t="s">
        <v>33</v>
      </c>
      <c r="C15" s="86"/>
      <c r="D15" s="86"/>
      <c r="E15" s="8">
        <v>0</v>
      </c>
      <c r="F15" s="12" t="s">
        <v>3</v>
      </c>
      <c r="G15" s="1"/>
    </row>
    <row r="16" spans="1:7" x14ac:dyDescent="0.45">
      <c r="A16" s="1"/>
      <c r="B16" s="87" t="s">
        <v>136</v>
      </c>
      <c r="C16" s="87"/>
      <c r="D16" s="87"/>
      <c r="E16" s="9">
        <f>E13-(E14-E15)</f>
        <v>616003.60400000028</v>
      </c>
      <c r="F16" s="15" t="s">
        <v>3</v>
      </c>
      <c r="G16" s="1"/>
    </row>
    <row r="17" spans="1:7" x14ac:dyDescent="0.45">
      <c r="A17" s="1"/>
      <c r="B17" s="88"/>
      <c r="C17" s="89"/>
      <c r="D17" s="89"/>
      <c r="E17" s="89"/>
      <c r="F17" s="90"/>
      <c r="G17" s="1"/>
    </row>
    <row r="18" spans="1:7" ht="28.5" customHeight="1" x14ac:dyDescent="0.45">
      <c r="A18" s="1"/>
      <c r="B18" s="70" t="s">
        <v>70</v>
      </c>
      <c r="C18" s="70"/>
      <c r="D18" s="70"/>
      <c r="E18" s="70"/>
      <c r="F18" s="70"/>
      <c r="G18" s="1"/>
    </row>
    <row r="19" spans="1:7" ht="28.5" customHeight="1" x14ac:dyDescent="0.45">
      <c r="A19" s="1"/>
      <c r="B19" s="1"/>
      <c r="C19" s="1"/>
      <c r="D19" s="1"/>
      <c r="E19" s="1"/>
      <c r="F19" s="1"/>
      <c r="G19" s="1"/>
    </row>
    <row r="20" spans="1:7" ht="15" customHeight="1" x14ac:dyDescent="0.45">
      <c r="A20" s="1"/>
      <c r="B20" s="85" t="s">
        <v>44</v>
      </c>
      <c r="C20" s="85"/>
      <c r="D20" s="85"/>
      <c r="E20" s="85"/>
      <c r="F20" s="85"/>
      <c r="G20" s="1"/>
    </row>
    <row r="21" spans="1:7" ht="15" customHeight="1" x14ac:dyDescent="0.45">
      <c r="A21" s="1"/>
      <c r="B21" s="86" t="s">
        <v>45</v>
      </c>
      <c r="C21" s="86"/>
      <c r="D21" s="86"/>
      <c r="E21" s="8">
        <v>6935804.8109441027</v>
      </c>
      <c r="F21" s="12" t="s">
        <v>3</v>
      </c>
      <c r="G21" s="1"/>
    </row>
    <row r="22" spans="1:7" ht="15" customHeight="1" x14ac:dyDescent="0.45">
      <c r="A22" s="1"/>
      <c r="B22" s="86" t="s">
        <v>46</v>
      </c>
      <c r="C22" s="86"/>
      <c r="D22" s="86"/>
      <c r="E22" s="8">
        <v>7199014</v>
      </c>
      <c r="F22" s="12" t="s">
        <v>3</v>
      </c>
      <c r="G22" s="1"/>
    </row>
    <row r="23" spans="1:7" ht="15" customHeight="1" x14ac:dyDescent="0.45">
      <c r="A23" s="1"/>
      <c r="B23" s="86" t="s">
        <v>33</v>
      </c>
      <c r="C23" s="86"/>
      <c r="D23" s="86"/>
      <c r="E23" s="8">
        <v>0</v>
      </c>
      <c r="F23" s="12" t="s">
        <v>3</v>
      </c>
      <c r="G23" s="1"/>
    </row>
    <row r="24" spans="1:7" x14ac:dyDescent="0.45">
      <c r="A24" s="1"/>
      <c r="B24" s="87" t="s">
        <v>137</v>
      </c>
      <c r="C24" s="87"/>
      <c r="D24" s="87"/>
      <c r="E24" s="9">
        <f>E21-(E22-E23)</f>
        <v>-263209.1890558973</v>
      </c>
      <c r="F24" s="15" t="s">
        <v>3</v>
      </c>
      <c r="G24" s="1"/>
    </row>
    <row r="25" spans="1:7" x14ac:dyDescent="0.45">
      <c r="A25" s="1"/>
      <c r="B25" s="82"/>
      <c r="C25" s="83"/>
      <c r="D25" s="83"/>
      <c r="E25" s="83"/>
      <c r="F25" s="84"/>
      <c r="G25" s="1"/>
    </row>
    <row r="26" spans="1:7" ht="28.5" customHeight="1" x14ac:dyDescent="0.45">
      <c r="A26" s="1"/>
      <c r="B26" s="70" t="s">
        <v>126</v>
      </c>
      <c r="C26" s="70"/>
      <c r="D26" s="70"/>
      <c r="E26" s="70"/>
      <c r="F26" s="70"/>
      <c r="G26" s="1"/>
    </row>
    <row r="27" spans="1:7" ht="28.5" customHeight="1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5" t="s">
        <v>127</v>
      </c>
      <c r="C28" s="85"/>
      <c r="D28" s="85"/>
      <c r="E28" s="85"/>
      <c r="F28" s="85"/>
      <c r="G28" s="1"/>
    </row>
    <row r="29" spans="1:7" x14ac:dyDescent="0.45">
      <c r="A29" s="1"/>
      <c r="B29" s="86" t="s">
        <v>128</v>
      </c>
      <c r="C29" s="86"/>
      <c r="D29" s="86"/>
      <c r="E29" s="8">
        <v>6877339.8665225767</v>
      </c>
      <c r="F29" s="12" t="s">
        <v>3</v>
      </c>
      <c r="G29" s="1"/>
    </row>
    <row r="30" spans="1:7" x14ac:dyDescent="0.45">
      <c r="A30" s="1"/>
      <c r="B30" s="86" t="s">
        <v>129</v>
      </c>
      <c r="C30" s="86"/>
      <c r="D30" s="86"/>
      <c r="E30" s="8">
        <v>6663613</v>
      </c>
      <c r="F30" s="12" t="s">
        <v>3</v>
      </c>
      <c r="G30" s="1"/>
    </row>
    <row r="31" spans="1:7" x14ac:dyDescent="0.45">
      <c r="A31" s="1"/>
      <c r="B31" s="86" t="s">
        <v>33</v>
      </c>
      <c r="C31" s="86"/>
      <c r="D31" s="86"/>
      <c r="E31" s="8">
        <v>0</v>
      </c>
      <c r="F31" s="12" t="s">
        <v>3</v>
      </c>
      <c r="G31" s="1"/>
    </row>
    <row r="32" spans="1:7" x14ac:dyDescent="0.45">
      <c r="A32" s="1"/>
      <c r="B32" s="87" t="s">
        <v>138</v>
      </c>
      <c r="C32" s="87"/>
      <c r="D32" s="87"/>
      <c r="E32" s="9">
        <f>E29-(E30-E31)</f>
        <v>213726.86652257666</v>
      </c>
      <c r="F32" s="15" t="s">
        <v>3</v>
      </c>
      <c r="G32" s="1"/>
    </row>
    <row r="33" spans="1:7" x14ac:dyDescent="0.45">
      <c r="A33" s="1"/>
      <c r="B33" s="82"/>
      <c r="C33" s="83"/>
      <c r="D33" s="83"/>
      <c r="E33" s="83"/>
      <c r="F33" s="84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85" t="s">
        <v>130</v>
      </c>
      <c r="C36" s="85"/>
      <c r="D36" s="85"/>
      <c r="E36" s="85"/>
      <c r="F36" s="85"/>
      <c r="G36" s="1"/>
    </row>
    <row r="37" spans="1:7" x14ac:dyDescent="0.45">
      <c r="A37" s="1"/>
      <c r="B37" s="91" t="s">
        <v>36</v>
      </c>
      <c r="C37" s="91"/>
      <c r="D37" s="91"/>
      <c r="E37" s="8">
        <f>E7</f>
        <v>-176215.65623946665</v>
      </c>
      <c r="F37" s="12" t="s">
        <v>3</v>
      </c>
      <c r="G37" s="1"/>
    </row>
    <row r="38" spans="1:7" x14ac:dyDescent="0.45">
      <c r="A38" s="1"/>
      <c r="B38" s="91" t="s">
        <v>135</v>
      </c>
      <c r="C38" s="91"/>
      <c r="D38" s="91"/>
      <c r="E38" s="8">
        <f>IF(E16+E24+E32&lt;0,E16+E24+E32,0)</f>
        <v>0</v>
      </c>
      <c r="F38" s="12" t="s">
        <v>3</v>
      </c>
      <c r="G38" s="1"/>
    </row>
    <row r="39" spans="1:7" x14ac:dyDescent="0.45">
      <c r="A39" s="1"/>
      <c r="B39" s="91" t="s">
        <v>73</v>
      </c>
      <c r="C39" s="91"/>
      <c r="D39" s="91"/>
      <c r="E39" s="8">
        <v>2</v>
      </c>
      <c r="F39" s="12" t="s">
        <v>19</v>
      </c>
      <c r="G39" s="1"/>
    </row>
    <row r="40" spans="1:7" x14ac:dyDescent="0.45">
      <c r="A40" s="1"/>
      <c r="B40" s="87" t="s">
        <v>133</v>
      </c>
      <c r="C40" s="87"/>
      <c r="D40" s="87"/>
      <c r="E40" s="9">
        <f>SUM(E37)/E39</f>
        <v>-88107.828119733327</v>
      </c>
      <c r="F40" s="15" t="s">
        <v>3</v>
      </c>
      <c r="G40" s="1"/>
    </row>
    <row r="41" spans="1:7" x14ac:dyDescent="0.45">
      <c r="A41" s="1"/>
      <c r="B41" s="87" t="s">
        <v>134</v>
      </c>
      <c r="C41" s="87"/>
      <c r="D41" s="87"/>
      <c r="E41" s="9">
        <f>E38/E39</f>
        <v>0</v>
      </c>
      <c r="F41" s="15" t="s">
        <v>3</v>
      </c>
      <c r="G41" s="1"/>
    </row>
    <row r="42" spans="1:7" x14ac:dyDescent="0.45">
      <c r="A42" s="1"/>
      <c r="B42" s="85"/>
      <c r="C42" s="85"/>
      <c r="D42" s="85"/>
      <c r="E42" s="85"/>
      <c r="F42" s="85"/>
      <c r="G42" s="1"/>
    </row>
    <row r="44" spans="1:7" x14ac:dyDescent="0.45">
      <c r="A44" s="30"/>
      <c r="B44" s="30"/>
      <c r="C44" s="30"/>
      <c r="D44" s="30"/>
      <c r="E44" s="30"/>
      <c r="F44" s="30"/>
      <c r="G44" s="30"/>
    </row>
    <row r="45" spans="1:7" x14ac:dyDescent="0.45">
      <c r="A45" s="30"/>
      <c r="B45" s="30"/>
      <c r="C45" s="30"/>
      <c r="D45" s="30"/>
      <c r="E45" s="30"/>
      <c r="F45" s="30"/>
      <c r="G45" s="30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</sheetData>
  <sheetProtection algorithmName="SHA-512" hashValue="k5dV1iAOqhgZj9g+RoFcZ5dOD/qr24c50ec/fh/yzTOUa2iU+6glGVximNsTvW4kYgMLzQjIO2vdbRtdIHNpKQ==" saltValue="Pav0z7Yq3a8VmjzHeJcdPQ==" spinCount="100000" sheet="1" objects="1" scenarios="1"/>
  <mergeCells count="34">
    <mergeCell ref="B42:F42"/>
    <mergeCell ref="B41:D41"/>
    <mergeCell ref="B36:F36"/>
    <mergeCell ref="B38:D38"/>
    <mergeCell ref="B39:D39"/>
    <mergeCell ref="B40:D40"/>
    <mergeCell ref="B37:D37"/>
    <mergeCell ref="B7:D7"/>
    <mergeCell ref="B32:D32"/>
    <mergeCell ref="B33:F33"/>
    <mergeCell ref="B8:F8"/>
    <mergeCell ref="B17:F17"/>
    <mergeCell ref="B20:F20"/>
    <mergeCell ref="B21:D21"/>
    <mergeCell ref="B22:D22"/>
    <mergeCell ref="B30:D30"/>
    <mergeCell ref="B31:D31"/>
    <mergeCell ref="B23:D23"/>
    <mergeCell ref="B2:F3"/>
    <mergeCell ref="B28:F28"/>
    <mergeCell ref="B29:D29"/>
    <mergeCell ref="B9:F9"/>
    <mergeCell ref="B4:F4"/>
    <mergeCell ref="B5:D5"/>
    <mergeCell ref="B25:F25"/>
    <mergeCell ref="B26:F26"/>
    <mergeCell ref="B12:F12"/>
    <mergeCell ref="B13:D13"/>
    <mergeCell ref="B14:D14"/>
    <mergeCell ref="B18:F18"/>
    <mergeCell ref="B15:D15"/>
    <mergeCell ref="B16:D16"/>
    <mergeCell ref="B6:D6"/>
    <mergeCell ref="B24:D24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4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45">
      <c r="A10" s="1"/>
      <c r="B10" s="47" t="s">
        <v>159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OwCMmcZcrZjiOf5WeO2vqdLMJZHfOrGjJFTDaoNkcz/ZN8M8yEbrnBGhWxOXxzztYdh3qTeRCEUaze8xlPxBw==" saltValue="u14eNOEzEHXNcnxwwGGL6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2020-10-19T07:22:18Z</dcterms:modified>
</cp:coreProperties>
</file>