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nø Vand AS (V04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<sst xmlns="http://schemas.openxmlformats.org/spreadsheetml/2006/main" count="410" uniqueCount="158">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</sst>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4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4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4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4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4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4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4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4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4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4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4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4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4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5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7" t="s">
        <v>16</v>
      </c>
      <c r="C16" s="37" t="s">
        <v>11</v>
      </c>
      <c r="D16" s="38"/>
      <c r="E16" s="37" t="s">
        <v>31</v>
      </c>
      <c r="F16" s="44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7" t="s">
        <v>16</v>
      </c>
      <c r="C23" s="37" t="s">
        <v>11</v>
      </c>
      <c r="D23" s="38"/>
      <c r="E23" s="37" t="s">
        <v>31</v>
      </c>
      <c r="F23" s="44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7" t="s">
        <v>16</v>
      </c>
      <c r="C30" s="37" t="s">
        <v>11</v>
      </c>
      <c r="D30" s="38"/>
      <c r="E30" s="37" t="s">
        <v>31</v>
      </c>
      <c r="F30" s="44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144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46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5"/>
      <c r="C14" s="46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72</v>
      </c>
      <c r="C17" s="46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5" t="s">
        <v>26</v>
      </c>
      <c r="C9" s="35"/>
      <c r="D9" s="35"/>
      <c r="E9" s="7">
        <f>'Fane 3. Omkostninger i ØR2020'!E16</f>
        <v>4577911.6128015928</v>
      </c>
      <c r="F9" s="35" t="s">
        <v>3</v>
      </c>
      <c r="G9" s="1"/>
    </row>
    <row r="10" spans="1:7" ht="17.100000000000001" customHeight="1" x14ac:dyDescent="0.45">
      <c r="A10" s="1"/>
      <c r="B10" s="35" t="s">
        <v>120</v>
      </c>
      <c r="C10" s="35"/>
      <c r="D10" s="35"/>
      <c r="E10" s="7">
        <v>7693.4053365003801</v>
      </c>
      <c r="F10" s="35" t="s">
        <v>3</v>
      </c>
      <c r="G10" s="1"/>
    </row>
    <row r="11" spans="1:7" ht="17.100000000000001" customHeight="1" x14ac:dyDescent="0.45">
      <c r="A11" s="1"/>
      <c r="B11" s="27" t="s">
        <v>80</v>
      </c>
      <c r="C11" s="35"/>
      <c r="D11" s="35"/>
      <c r="E11" s="7">
        <f>'Fane 7.1. Varige tillæg'!C12+'Fane 7.1. Varige tillæg'!E12</f>
        <v>0</v>
      </c>
      <c r="F11" s="35" t="s">
        <v>3</v>
      </c>
      <c r="G11" s="1"/>
    </row>
    <row r="12" spans="1:7" ht="17.100000000000001" customHeight="1" x14ac:dyDescent="0.45">
      <c r="A12" s="1"/>
      <c r="B12" s="27" t="s">
        <v>82</v>
      </c>
      <c r="C12" s="35"/>
      <c r="D12" s="35"/>
      <c r="E12" s="8">
        <f>-('Fane 9. Bortfald'!C12+'Fane 9. Bortfald'!E12)</f>
        <v>0</v>
      </c>
      <c r="F12" s="35" t="s">
        <v>3</v>
      </c>
      <c r="G12" s="1"/>
    </row>
    <row r="13" spans="1:7" ht="17.100000000000001" customHeight="1" x14ac:dyDescent="0.45">
      <c r="A13" s="1"/>
      <c r="B13" s="27" t="s">
        <v>89</v>
      </c>
      <c r="C13" s="35"/>
      <c r="D13" s="35"/>
      <c r="E13" s="8">
        <f>'Fane 8. Tilknyttet virksomhed'!C12+'Fane 8. Tilknyttet virksomhed'!E12</f>
        <v>0</v>
      </c>
      <c r="F13" s="35" t="s">
        <v>3</v>
      </c>
      <c r="G13" s="1"/>
    </row>
    <row r="14" spans="1:7" ht="17.100000000000001" customHeight="1" x14ac:dyDescent="0.45">
      <c r="A14" s="1"/>
      <c r="B14" s="27" t="s">
        <v>18</v>
      </c>
      <c r="C14" s="35"/>
      <c r="D14" s="35"/>
      <c r="E14" s="8">
        <f>SUM(E9:E13)*'Fane 10. Nøgletal'!C13</f>
        <v>55944.381221284741</v>
      </c>
      <c r="F14" s="35" t="s">
        <v>3</v>
      </c>
      <c r="G14" s="1"/>
    </row>
    <row r="15" spans="1:7" ht="17.100000000000001" customHeight="1" x14ac:dyDescent="0.45">
      <c r="A15" s="1"/>
      <c r="B15" s="27" t="s">
        <v>72</v>
      </c>
      <c r="C15" s="35"/>
      <c r="D15" s="35"/>
      <c r="E15" s="8">
        <f>-SUM(E9:E14)*'Fane 10. Nøgletal'!C18</f>
        <v>-78906.339789109436</v>
      </c>
      <c r="F15" s="35" t="s">
        <v>3</v>
      </c>
      <c r="G15" s="1"/>
    </row>
    <row r="16" spans="1:7" ht="15" customHeight="1" x14ac:dyDescent="0.45">
      <c r="A16" s="1"/>
      <c r="B16" s="42" t="s">
        <v>20</v>
      </c>
      <c r="C16" s="39"/>
      <c r="D16" s="39"/>
      <c r="E16" s="9">
        <f>SUM(E9:E15)</f>
        <v>4562643.0595702687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1188587.3056747201</v>
      </c>
      <c r="F18" s="41" t="s">
        <v>3</v>
      </c>
      <c r="G18" s="1"/>
    </row>
    <row r="19" spans="1:7" ht="15" customHeight="1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7" t="s">
        <v>49</v>
      </c>
      <c r="C20" s="35"/>
      <c r="D20" s="35"/>
      <c r="E20" s="8">
        <f>'Fane 7.2. Engangstillæg'!C13</f>
        <v>0</v>
      </c>
      <c r="F20" s="35" t="s">
        <v>3</v>
      </c>
      <c r="G20" s="1"/>
    </row>
    <row r="21" spans="1:7" x14ac:dyDescent="0.45">
      <c r="A21" s="1"/>
      <c r="B21" s="27" t="s">
        <v>50</v>
      </c>
      <c r="C21" s="35"/>
      <c r="D21" s="35"/>
      <c r="E21" s="8">
        <f>'Fane 7.2. Engangstillæg'!E13</f>
        <v>0</v>
      </c>
      <c r="F21" s="35" t="s">
        <v>3</v>
      </c>
      <c r="G21" s="1"/>
    </row>
    <row r="22" spans="1:7" ht="15" customHeight="1" x14ac:dyDescent="0.45">
      <c r="A22" s="1"/>
      <c r="B22" s="42" t="s">
        <v>53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124</v>
      </c>
      <c r="C23" s="40"/>
      <c r="D23" s="40"/>
      <c r="E23" s="40"/>
      <c r="F23" s="40"/>
      <c r="G23" s="1"/>
    </row>
    <row r="24" spans="1:7" x14ac:dyDescent="0.45">
      <c r="A24" s="1"/>
      <c r="B24" s="42" t="s">
        <v>36</v>
      </c>
      <c r="C24" s="39"/>
      <c r="D24" s="39"/>
      <c r="E24" s="9">
        <f>'Fane 5. Kontrol af ØR2019'!E42</f>
        <v>148165.54333333333</v>
      </c>
      <c r="F24" s="41" t="s">
        <v>3</v>
      </c>
      <c r="G24" s="1"/>
    </row>
    <row r="25" spans="1:7" x14ac:dyDescent="0.45">
      <c r="A25" s="1"/>
      <c r="B25" s="42" t="s">
        <v>125</v>
      </c>
      <c r="C25" s="39"/>
      <c r="D25" s="39"/>
      <c r="E25" s="9">
        <f>'Fane 5. Kontrol af ØR2019'!E43</f>
        <v>0</v>
      </c>
      <c r="F25" s="41" t="s">
        <v>3</v>
      </c>
      <c r="G25" s="1"/>
    </row>
    <row r="26" spans="1:7" x14ac:dyDescent="0.45">
      <c r="A26" s="1"/>
      <c r="B26" s="40" t="s">
        <v>28</v>
      </c>
      <c r="C26" s="40"/>
      <c r="D26" s="40"/>
      <c r="E26" s="10">
        <f>SUM(E16,E18,E22,E24,E25)</f>
        <v>5899395.9085783213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5" t="s">
        <v>27</v>
      </c>
      <c r="C9" s="35"/>
      <c r="D9" s="35"/>
      <c r="E9" s="7">
        <f>'Fane 2.1. Økonomisk ramme 2021'!E16</f>
        <v>4562643.0595702687</v>
      </c>
      <c r="F9" s="35" t="s">
        <v>3</v>
      </c>
      <c r="G9" s="1"/>
    </row>
    <row r="10" spans="1:7" ht="15" customHeight="1" x14ac:dyDescent="0.45">
      <c r="A10" s="1"/>
      <c r="B10" s="27" t="s">
        <v>82</v>
      </c>
      <c r="C10" s="35"/>
      <c r="D10" s="35"/>
      <c r="E10" s="7">
        <f>-('Fane 9. Bortfald'!C18+'Fane 9. Bortfald'!E18)</f>
        <v>0</v>
      </c>
      <c r="F10" s="35" t="s">
        <v>3</v>
      </c>
      <c r="G10" s="1"/>
    </row>
    <row r="11" spans="1:7" ht="15" customHeight="1" x14ac:dyDescent="0.45">
      <c r="A11" s="1"/>
      <c r="B11" s="36" t="s">
        <v>18</v>
      </c>
      <c r="C11" s="35"/>
      <c r="D11" s="35"/>
      <c r="E11" s="8">
        <f>SUM(E9:E10)*'Fane 10. Nøgletal'!C13</f>
        <v>55664.245326757286</v>
      </c>
      <c r="F11" s="35" t="s">
        <v>3</v>
      </c>
      <c r="G11" s="1"/>
    </row>
    <row r="12" spans="1:7" ht="15" customHeight="1" x14ac:dyDescent="0.45">
      <c r="A12" s="1"/>
      <c r="B12" s="36" t="s">
        <v>72</v>
      </c>
      <c r="C12" s="35"/>
      <c r="D12" s="35"/>
      <c r="E12" s="8">
        <f>-SUM(E9:E11)*'Fane 10. Nøgletal'!C18</f>
        <v>-78511.224183249447</v>
      </c>
      <c r="F12" s="35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4539796.0807137769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Nøgletal'!C13)</f>
        <v>1203088.0708039517</v>
      </c>
      <c r="F15" s="41" t="s">
        <v>3</v>
      </c>
      <c r="G15" s="1"/>
    </row>
    <row r="16" spans="1:7" ht="15" customHeight="1" x14ac:dyDescent="0.4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7" t="s">
        <v>49</v>
      </c>
      <c r="C17" s="35"/>
      <c r="D17" s="35"/>
      <c r="E17" s="8">
        <f>'Fane 7.2. Engangstillæg'!C20</f>
        <v>0</v>
      </c>
      <c r="F17" s="35" t="s">
        <v>3</v>
      </c>
      <c r="G17" s="1"/>
    </row>
    <row r="18" spans="1:7" ht="15" customHeight="1" x14ac:dyDescent="0.45">
      <c r="A18" s="1"/>
      <c r="B18" s="27" t="s">
        <v>50</v>
      </c>
      <c r="C18" s="35"/>
      <c r="D18" s="35"/>
      <c r="E18" s="8">
        <f>'Fane 7.2. Engangstillæg'!E20</f>
        <v>0</v>
      </c>
      <c r="F18" s="35" t="s">
        <v>3</v>
      </c>
      <c r="G18" s="1"/>
    </row>
    <row r="19" spans="1:7" ht="15" customHeight="1" x14ac:dyDescent="0.45">
      <c r="A19" s="1"/>
      <c r="B19" s="42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45">
      <c r="A21" s="1"/>
      <c r="B21" s="41" t="s">
        <v>36</v>
      </c>
      <c r="C21" s="41"/>
      <c r="D21" s="41"/>
      <c r="E21" s="9">
        <f>'Fane 5. Kontrol af ØR2019'!E42</f>
        <v>148165.54333333333</v>
      </c>
      <c r="F21" s="41" t="s">
        <v>3</v>
      </c>
      <c r="G21" s="1"/>
    </row>
    <row r="22" spans="1:7" x14ac:dyDescent="0.45">
      <c r="A22" s="1"/>
      <c r="B22" s="42" t="s">
        <v>125</v>
      </c>
      <c r="C22" s="41"/>
      <c r="D22" s="41"/>
      <c r="E22" s="9">
        <f>'Fane 5. Kontrol af ØR2019'!E43</f>
        <v>0</v>
      </c>
      <c r="F22" s="41" t="s">
        <v>3</v>
      </c>
      <c r="G22" s="1"/>
    </row>
    <row r="23" spans="1:7" x14ac:dyDescent="0.45">
      <c r="A23" s="1"/>
      <c r="B23" s="40" t="s">
        <v>29</v>
      </c>
      <c r="C23" s="40"/>
      <c r="D23" s="40"/>
      <c r="E23" s="10">
        <f>SUM(E13,E15,E19,E21,E22)</f>
        <v>5891049.6948510613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92</v>
      </c>
      <c r="C8" s="35"/>
      <c r="D8" s="35"/>
      <c r="E8" s="7">
        <f>'Fane 2.2. Økonomisk ramme 2022'!E13</f>
        <v>4539796.0807137769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Bortfald'!C24+'Fane 9. Bortfald'!E24)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55385.512184708081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-78118.08707927425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4517063.5058192108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Nøgletal'!C13)^2</f>
        <v>1217765.74526776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Engangstillæg'!C27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Engangstillæg'!E27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57</v>
      </c>
      <c r="C19" s="40"/>
      <c r="D19" s="40"/>
      <c r="E19" s="10">
        <f>SUM(E12,E14,E18)</f>
        <v>5734829.2510869708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94</v>
      </c>
      <c r="C8" s="35"/>
      <c r="D8" s="35"/>
      <c r="E8" s="7">
        <f>'Fane 2.3. Økonomisk ramme 2023'!E12</f>
        <v>4517063.5058192108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Bortfald'!C30+'Fane 9. Bortfald'!E30)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55108.174770994374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-77726.918570033493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4494444.7620201716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Nøgletal'!C13)^3</f>
        <v>1232622.4873600267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Engangstillæg'!C34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Engangstillæg'!E34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95</v>
      </c>
      <c r="C19" s="40"/>
      <c r="D19" s="40"/>
      <c r="E19" s="10">
        <f>SUM(E12,E14,E18)</f>
        <v>5727067.2493801983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97</v>
      </c>
      <c r="C8" s="40"/>
      <c r="D8" s="40"/>
      <c r="E8" s="40"/>
      <c r="F8" s="40"/>
      <c r="G8" s="1"/>
    </row>
    <row r="9" spans="1:7" x14ac:dyDescent="0.45">
      <c r="A9" s="1"/>
      <c r="B9" s="79" t="s">
        <v>24</v>
      </c>
      <c r="C9" s="79"/>
      <c r="D9" s="79"/>
      <c r="E9" s="7">
        <v>4546968.422814969</v>
      </c>
      <c r="F9" s="35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35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720976.30378826533</v>
      </c>
      <c r="F11" s="35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48385.784700000004</v>
      </c>
      <c r="F12" s="35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5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61727.799404250814</v>
      </c>
      <c r="F14" s="35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-79170.394117626725</v>
      </c>
      <c r="F15" s="35" t="s">
        <v>3</v>
      </c>
      <c r="G15" s="1"/>
    </row>
    <row r="16" spans="1:7" x14ac:dyDescent="0.45">
      <c r="A16" s="1"/>
      <c r="B16" s="69" t="s">
        <v>20</v>
      </c>
      <c r="C16" s="69"/>
      <c r="D16" s="69"/>
      <c r="E16" s="9">
        <f>SUM(E9,E12:E15)</f>
        <v>4577911.6128015928</v>
      </c>
      <c r="F16" s="41" t="s">
        <v>3</v>
      </c>
      <c r="G16" s="1"/>
    </row>
    <row r="17" spans="1:7" x14ac:dyDescent="0.45">
      <c r="A17" s="1"/>
      <c r="B17" s="70" t="s">
        <v>12</v>
      </c>
      <c r="C17" s="70"/>
      <c r="D17" s="70"/>
      <c r="E17" s="40"/>
      <c r="F17" s="40"/>
      <c r="G17" s="1"/>
    </row>
    <row r="18" spans="1:7" x14ac:dyDescent="0.45">
      <c r="A18" s="1"/>
      <c r="B18" s="71" t="s">
        <v>12</v>
      </c>
      <c r="C18" s="71"/>
      <c r="D18" s="71"/>
      <c r="E18" s="9">
        <v>1263620.1527700301</v>
      </c>
      <c r="F18" s="41" t="s">
        <v>3</v>
      </c>
      <c r="G18" s="1"/>
    </row>
    <row r="19" spans="1:7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4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4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4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4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45">
      <c r="A24" s="1"/>
      <c r="B24" s="64" t="s">
        <v>146</v>
      </c>
      <c r="C24" s="65"/>
      <c r="D24" s="66"/>
      <c r="E24" s="9">
        <v>0</v>
      </c>
      <c r="F24" s="9" t="s">
        <v>3</v>
      </c>
      <c r="G24" s="1"/>
    </row>
    <row r="25" spans="1:7" x14ac:dyDescent="0.4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45">
      <c r="A26" s="1"/>
      <c r="B26" s="64" t="s">
        <v>148</v>
      </c>
      <c r="C26" s="65"/>
      <c r="D26" s="66"/>
      <c r="E26" s="9">
        <v>0</v>
      </c>
      <c r="F26" s="41" t="s">
        <v>3</v>
      </c>
      <c r="G26" s="1"/>
    </row>
    <row r="27" spans="1:7" x14ac:dyDescent="0.45">
      <c r="A27" s="1"/>
      <c r="B27" s="40" t="s">
        <v>25</v>
      </c>
      <c r="C27" s="40"/>
      <c r="D27" s="40"/>
      <c r="E27" s="10">
        <f>E16+E18+E22+E24+E26</f>
        <v>5841531.7655716231</v>
      </c>
      <c r="F27" s="11" t="s">
        <v>3</v>
      </c>
      <c r="G27" s="1"/>
    </row>
    <row r="28" spans="1:7" ht="28.5" customHeight="1" x14ac:dyDescent="0.45">
      <c r="A28" s="1"/>
      <c r="B28" s="68" t="s">
        <v>98</v>
      </c>
      <c r="C28" s="68"/>
      <c r="D28" s="68"/>
      <c r="E28" s="68"/>
      <c r="F28" s="68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41" t="s">
        <v>100</v>
      </c>
      <c r="D9" s="41"/>
      <c r="E9" s="1"/>
      <c r="F9" s="1"/>
    </row>
    <row r="10" spans="1:6" x14ac:dyDescent="0.45">
      <c r="A10" s="1"/>
      <c r="B10" s="26" t="s">
        <v>154</v>
      </c>
      <c r="C10" s="8">
        <v>1138038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2500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19570</v>
      </c>
      <c r="D12" s="12" t="s">
        <v>3</v>
      </c>
      <c r="E12" s="1"/>
      <c r="F12" s="1"/>
    </row>
    <row r="13" spans="1:6" x14ac:dyDescent="0.45">
      <c r="A13" s="1"/>
      <c r="B13" s="45" t="s">
        <v>101</v>
      </c>
      <c r="C13" s="10">
        <f>SUM(C10:C12)</f>
        <v>1160108</v>
      </c>
      <c r="D13" s="11" t="s">
        <v>3</v>
      </c>
      <c r="E13" s="1"/>
      <c r="F13" s="1"/>
    </row>
    <row r="14" spans="1:6" x14ac:dyDescent="0.45">
      <c r="A14" s="1"/>
      <c r="B14" s="45" t="s">
        <v>102</v>
      </c>
      <c r="C14" s="10">
        <f>C13*(1+'Fane 10. Nøgletal'!C13)^2</f>
        <v>1188587.3056747201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34"/>
      <c r="C5" s="34"/>
      <c r="D5" s="34"/>
      <c r="E5" s="34"/>
      <c r="F5" s="34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4" t="s">
        <v>34</v>
      </c>
      <c r="C7" s="84"/>
      <c r="D7" s="84"/>
      <c r="E7" s="8">
        <v>-27943.913333333334</v>
      </c>
      <c r="F7" s="12" t="s">
        <v>3</v>
      </c>
      <c r="G7" s="1"/>
    </row>
    <row r="8" spans="1:7" ht="15" customHeight="1" x14ac:dyDescent="0.45">
      <c r="A8" s="1"/>
      <c r="B8" s="84" t="s">
        <v>35</v>
      </c>
      <c r="C8" s="84"/>
      <c r="D8" s="84"/>
      <c r="E8" s="8">
        <v>324275</v>
      </c>
      <c r="F8" s="12" t="s">
        <v>3</v>
      </c>
      <c r="G8" s="1"/>
    </row>
    <row r="9" spans="1:7" ht="15" customHeight="1" x14ac:dyDescent="0.45">
      <c r="A9" s="1"/>
      <c r="B9" s="75" t="s">
        <v>76</v>
      </c>
      <c r="C9" s="76"/>
      <c r="D9" s="77"/>
      <c r="E9" s="9">
        <f>SUM(E7:E8)</f>
        <v>296331.08666666667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8" t="s">
        <v>71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4" t="s">
        <v>63</v>
      </c>
      <c r="C15" s="84"/>
      <c r="D15" s="84"/>
      <c r="E15" s="8">
        <v>4989415.7410463998</v>
      </c>
      <c r="F15" s="12" t="s">
        <v>3</v>
      </c>
      <c r="G15" s="1"/>
    </row>
    <row r="16" spans="1:7" x14ac:dyDescent="0.45">
      <c r="A16" s="1"/>
      <c r="B16" s="84" t="s">
        <v>64</v>
      </c>
      <c r="C16" s="84"/>
      <c r="D16" s="84"/>
      <c r="E16" s="8">
        <v>4790988</v>
      </c>
      <c r="F16" s="12" t="s">
        <v>3</v>
      </c>
      <c r="G16" s="1"/>
    </row>
    <row r="17" spans="1:7" x14ac:dyDescent="0.4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198427.74104639981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4" t="s">
        <v>45</v>
      </c>
      <c r="C23" s="84"/>
      <c r="D23" s="84"/>
      <c r="E23" s="8">
        <v>4856866.2273223773</v>
      </c>
      <c r="F23" s="12" t="s">
        <v>3</v>
      </c>
      <c r="G23" s="1"/>
    </row>
    <row r="24" spans="1:7" ht="15" customHeight="1" x14ac:dyDescent="0.45">
      <c r="A24" s="1"/>
      <c r="B24" s="84" t="s">
        <v>46</v>
      </c>
      <c r="C24" s="84"/>
      <c r="D24" s="84"/>
      <c r="E24" s="8">
        <v>4616175</v>
      </c>
      <c r="F24" s="12" t="s">
        <v>3</v>
      </c>
      <c r="G24" s="1"/>
    </row>
    <row r="25" spans="1:7" ht="15" customHeight="1" x14ac:dyDescent="0.4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240691.22732237726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4" t="s">
        <v>128</v>
      </c>
      <c r="C31" s="84"/>
      <c r="D31" s="84"/>
      <c r="E31" s="8">
        <v>5583099.4954182329</v>
      </c>
      <c r="F31" s="12" t="s">
        <v>3</v>
      </c>
      <c r="G31" s="1"/>
    </row>
    <row r="32" spans="1:7" x14ac:dyDescent="0.45">
      <c r="A32" s="1"/>
      <c r="B32" s="84" t="s">
        <v>129</v>
      </c>
      <c r="C32" s="84"/>
      <c r="D32" s="84"/>
      <c r="E32" s="8">
        <v>5184080</v>
      </c>
      <c r="F32" s="12" t="s">
        <v>3</v>
      </c>
      <c r="G32" s="1"/>
    </row>
    <row r="33" spans="1:7" x14ac:dyDescent="0.4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399019.49541823287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9" t="s">
        <v>36</v>
      </c>
      <c r="C39" s="89"/>
      <c r="D39" s="89"/>
      <c r="E39" s="8">
        <f>E9</f>
        <v>296331.08666666667</v>
      </c>
      <c r="F39" s="12" t="s">
        <v>3</v>
      </c>
      <c r="G39" s="1"/>
    </row>
    <row r="40" spans="1:7" x14ac:dyDescent="0.4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148165.54333333333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4"/>
      <c r="I9" s="1"/>
    </row>
    <row r="10" spans="1:9" x14ac:dyDescent="0.45">
      <c r="A10" s="1"/>
      <c r="B10" s="32" t="s">
        <v>157</v>
      </c>
      <c r="C10" s="33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2020-10-13T10:32:24Z</dcterms:modified>
</cp:coreProperties>
</file>