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Denne_projektmappe" defaultThemeVersion="124226"/>
  <mc:AlternateContent xmlns:mc="http://schemas.openxmlformats.org/markup-compatibility/2006">
    <mc:Choice Requires="x15">
      <x15ac:absPath xmlns:x15ac="http://schemas.microsoft.com/office/spreadsheetml/2010/11/ac" url="E:\VAND\Sagsbehandling\Drikkevand\HOFOR Vand Dragør AS (V088)\ØR2025\"/>
    </mc:Choice>
  </mc:AlternateContent>
  <xr:revisionPtr revIDLastSave="0" documentId="13_ncr:1_{FDB8F35F-AF3A-40E9-9E9A-D67835F8C4C8}" xr6:coauthVersionLast="36" xr6:coauthVersionMax="36" xr10:uidLastSave="{00000000-0000-0000-0000-000000000000}"/>
  <bookViews>
    <workbookView xWindow="3105" yWindow="990" windowWidth="12735" windowHeight="4620" tabRatio="872" xr2:uid="{00000000-000D-0000-FFFF-FFFF00000000}"/>
  </bookViews>
  <sheets>
    <sheet name="1. Forside" sheetId="1" r:id="rId1"/>
    <sheet name="Fane 2.1. Økonomisk ramme 2025" sheetId="2" r:id="rId2"/>
    <sheet name="Fane 2.2. Økonomisk ramme 2026" sheetId="3" r:id="rId3"/>
    <sheet name="Fane 2.3. Økonomisk ramme 2027" sheetId="4" r:id="rId4"/>
    <sheet name="Fane 2.4. Økonomisk ramme 2028" sheetId="5" r:id="rId5"/>
    <sheet name="Fane 3. Omkostninger i ØR2024" sheetId="6" r:id="rId6"/>
    <sheet name="Fane 4. Ikke-påvirkelige omk." sheetId="7" r:id="rId7"/>
    <sheet name="Fane 5. Kontrol af ØR2023" sheetId="16" r:id="rId8"/>
    <sheet name="Fane 6. Skattesagen" sheetId="15" r:id="rId9"/>
    <sheet name="Fane 7. Anlægsprojekter (§ 19)" sheetId="9" r:id="rId10"/>
    <sheet name="Fane 8.1. Varige tillæg" sheetId="10" r:id="rId11"/>
    <sheet name="Fane 8.2. Engangstillæg" sheetId="11" r:id="rId12"/>
    <sheet name="Fane 9. Tilknyttet virksomhed" sheetId="12" r:id="rId13"/>
    <sheet name="Fane 10. Bortfald" sheetId="13" r:id="rId14"/>
    <sheet name="Fane 11. Nøgletal" sheetId="14" r:id="rId15"/>
  </sheets>
  <definedNames>
    <definedName name="Fane21">'Fane 2.1. Økonomisk ramme 2025'!$B$8:$D$27</definedName>
    <definedName name="Fane21total">'Fane 2.1. Økonomisk ramme 2025'!$C$27</definedName>
    <definedName name="Fane22">'Fane 2.2. Økonomisk ramme 2026'!$B$8:$D$19</definedName>
    <definedName name="Fane22total">'Fane 2.2. Økonomisk ramme 2026'!$C$19</definedName>
    <definedName name="Fane23">'Fane 2.3. Økonomisk ramme 2027'!$B$8:$D$19</definedName>
    <definedName name="Fane23total">'Fane 2.3. Økonomisk ramme 2027'!$C$19</definedName>
    <definedName name="Fane24">'Fane 2.4. Økonomisk ramme 2028'!$B$8:$D$17</definedName>
    <definedName name="Fane24total">'Fane 2.4. Økonomisk ramme 2028'!$C$17</definedName>
    <definedName name="Fane3total">'Fane 3. Omkostninger i ØR2024'!#REF!</definedName>
    <definedName name="Tabel_Fane_10">'Fane 10. Bortfald'!$B$8:$F$12</definedName>
    <definedName name="Tabel_Fane_2_1">'Fane 2.1. Økonomisk ramme 2025'!$B$8:$D$27</definedName>
    <definedName name="Tabel_Fane_2_2">'Fane 2.2. Økonomisk ramme 2026'!$B$8:$D$19</definedName>
    <definedName name="Tabel_Fane_2_3">'Fane 2.3. Økonomisk ramme 2027'!$B$8:$D$19</definedName>
    <definedName name="Tabel_Fane_2_4">'Fane 2.4. Økonomisk ramme 2028'!$B$8:$D$17</definedName>
    <definedName name="Tabel_Fane_3">'Fane 3. Omkostninger i ØR2024'!$B$8:$D$28</definedName>
    <definedName name="Tabel_Fane_9">'Fane 9. Tilknyttet virksomhed'!$B$8:$F$12</definedName>
    <definedName name="Z_61068CEC_D951_4EA8_B2F0_E3FAF0E2CE33_.wvu.Cols" localSheetId="1" hidden="1">'Fane 2.1. Økonomisk ramme 2025'!#REF!</definedName>
    <definedName name="Z_61068CEC_D951_4EA8_B2F0_E3FAF0E2CE33_.wvu.Cols" localSheetId="2" hidden="1">'Fane 2.2. Økonomisk ramme 2026'!#REF!</definedName>
    <definedName name="Z_61068CEC_D951_4EA8_B2F0_E3FAF0E2CE33_.wvu.Cols" localSheetId="3" hidden="1">'Fane 2.3. Økonomisk ramme 2027'!#REF!</definedName>
    <definedName name="Z_61068CEC_D951_4EA8_B2F0_E3FAF0E2CE33_.wvu.Cols" localSheetId="4" hidden="1">'Fane 2.4. Økonomisk ramme 2028'!#REF!</definedName>
  </definedNames>
  <calcPr calcId="191029"/>
  <customWorkbookViews>
    <customWorkbookView name="Anna Gammelby - Privat visning" guid="{61068CEC-D951-4EA8-B2F0-E3FAF0E2CE33}" mergeInterval="0" personalView="1" maximized="1" xWindow="-13" yWindow="-13" windowWidth="2586" windowHeight="1386" tabRatio="872" activeSheetId="2"/>
  </customWorkbookViews>
</workbook>
</file>

<file path=xl/calcChain.xml><?xml version="1.0" encoding="utf-8"?>
<calcChain xmlns="http://schemas.openxmlformats.org/spreadsheetml/2006/main">
  <c r="C24" i="16" l="1"/>
  <c r="C9" i="2" l="1"/>
  <c r="F10" i="9" l="1"/>
  <c r="E11" i="13" l="1"/>
  <c r="C16" i="16" l="1"/>
  <c r="C15" i="16"/>
  <c r="C17" i="16" l="1"/>
  <c r="C16" i="5"/>
  <c r="C18" i="4"/>
  <c r="C18" i="3"/>
  <c r="C26" i="2"/>
  <c r="J11" i="9" l="1"/>
  <c r="H11" i="9"/>
  <c r="C28" i="16" l="1"/>
  <c r="C30" i="16" s="1"/>
  <c r="C16" i="3" l="1"/>
  <c r="C24" i="2"/>
  <c r="C18" i="15"/>
  <c r="C11" i="12" l="1"/>
  <c r="C12" i="12" s="1"/>
  <c r="E11" i="12"/>
  <c r="E12" i="12" s="1"/>
  <c r="E15" i="11"/>
  <c r="E16" i="11" s="1"/>
  <c r="C15" i="11"/>
  <c r="C16" i="11" s="1"/>
  <c r="C18" i="7"/>
  <c r="C19" i="7" s="1"/>
  <c r="C14" i="5" l="1"/>
  <c r="C14" i="4"/>
  <c r="C14" i="3"/>
  <c r="F11" i="9"/>
  <c r="E10" i="10" s="1"/>
  <c r="C12" i="2" l="1"/>
  <c r="C10" i="10" l="1"/>
  <c r="C16" i="10" l="1"/>
  <c r="C17" i="10" s="1"/>
  <c r="E12" i="13" l="1"/>
  <c r="C11" i="13"/>
  <c r="C12" i="13" s="1"/>
  <c r="C11" i="2" l="1"/>
  <c r="C19" i="2" l="1"/>
  <c r="C20" i="2"/>
  <c r="C21" i="2" l="1"/>
  <c r="C22" i="2" s="1"/>
  <c r="C17" i="2" l="1"/>
  <c r="E16" i="10" l="1"/>
  <c r="E17" i="10" s="1"/>
  <c r="C10" i="2" l="1"/>
  <c r="C13" i="2" s="1"/>
  <c r="C14" i="2" l="1"/>
  <c r="C15" i="2" s="1"/>
  <c r="C27" i="2" s="1"/>
  <c r="C9" i="3" l="1"/>
  <c r="C10" i="3" s="1"/>
  <c r="C11" i="3" l="1"/>
  <c r="C12" i="3" s="1"/>
  <c r="C19" i="3" l="1"/>
  <c r="C9" i="4"/>
  <c r="C10" i="4" s="1"/>
  <c r="C11" i="4" l="1"/>
  <c r="C12" i="4" s="1"/>
  <c r="C19" i="4" s="1"/>
  <c r="C9" i="5" l="1"/>
  <c r="C10" i="5" l="1"/>
  <c r="C11" i="5" s="1"/>
  <c r="C12" i="5" s="1"/>
  <c r="C17" i="5" s="1"/>
</calcChain>
</file>

<file path=xl/sharedStrings.xml><?xml version="1.0" encoding="utf-8"?>
<sst xmlns="http://schemas.openxmlformats.org/spreadsheetml/2006/main" count="338" uniqueCount="149">
  <si>
    <t>Beskrivelse af investeringen</t>
  </si>
  <si>
    <t>Std. levetid (år)</t>
  </si>
  <si>
    <t>Afskrivning</t>
  </si>
  <si>
    <t>kr.</t>
  </si>
  <si>
    <t>Bilag A</t>
  </si>
  <si>
    <t>Indholdsfortegnelse</t>
  </si>
  <si>
    <t>Fane 2.1</t>
  </si>
  <si>
    <t>Fane 4</t>
  </si>
  <si>
    <t>Fane 5</t>
  </si>
  <si>
    <t>Fane 9</t>
  </si>
  <si>
    <t>Driftsomkostninger</t>
  </si>
  <si>
    <t>Ikke-påvirkelige omkostninger</t>
  </si>
  <si>
    <t>Oversigt over den økonomiske ramme</t>
  </si>
  <si>
    <t>Prisudvikling</t>
  </si>
  <si>
    <t>Fane 2.2</t>
  </si>
  <si>
    <t>Beskrivelse af tillæg</t>
  </si>
  <si>
    <t>Beskrivelse af bortfald eller nedsættelse</t>
  </si>
  <si>
    <t>Prisudvikling i kr.</t>
  </si>
  <si>
    <t>år</t>
  </si>
  <si>
    <t>Omkostninger i alt</t>
  </si>
  <si>
    <t>Vejledende</t>
  </si>
  <si>
    <t>Finansielle omkostninger</t>
  </si>
  <si>
    <t>Anlægsomkostninger</t>
  </si>
  <si>
    <t>Beskrivelse af ikke-påvirkelige omkostninger</t>
  </si>
  <si>
    <t>- Heraf Faktisk eller planlagt genanbringelse af væsentlige indtægter</t>
  </si>
  <si>
    <t>Fane 2.3</t>
  </si>
  <si>
    <t>Fane 2.4</t>
  </si>
  <si>
    <t>Bortfald</t>
  </si>
  <si>
    <t>Nye varige tillæg</t>
  </si>
  <si>
    <t>Engangstillæg - Drift</t>
  </si>
  <si>
    <t>Engangstillæg - Anlæg</t>
  </si>
  <si>
    <t>Varige tillæg</t>
  </si>
  <si>
    <t>Engangstillæg</t>
  </si>
  <si>
    <t>Engangstillæg i alt</t>
  </si>
  <si>
    <t>Fane 10</t>
  </si>
  <si>
    <t>Fane 4: Ikke-påvirkelige omkostninger</t>
  </si>
  <si>
    <t>Effektiviseringskrav</t>
  </si>
  <si>
    <t>Antal år i næste reguleringsperiode</t>
  </si>
  <si>
    <t>Fane 6</t>
  </si>
  <si>
    <t>Nøgletal</t>
  </si>
  <si>
    <t xml:space="preserve">Effektiviseringskrav </t>
  </si>
  <si>
    <t>Fane 3</t>
  </si>
  <si>
    <t>Nye tillæg</t>
  </si>
  <si>
    <t>Bortfald eller nedsættelse af omkostninger</t>
  </si>
  <si>
    <t>Tilknyttet virksomhed</t>
  </si>
  <si>
    <t>Tidligere tilknyttet virksomhed</t>
  </si>
  <si>
    <t>Videreførte omkostninger fra den økonomiske ramme for 2023</t>
  </si>
  <si>
    <t>Økonomisk ramme for 2024</t>
  </si>
  <si>
    <t>Tilknyttet virksomhed under hovedvirksomheden</t>
  </si>
  <si>
    <t>Beskrivelse af tilknyttet virksomhed</t>
  </si>
  <si>
    <t>Kontrol med overholdelse af økonomiske rammer</t>
  </si>
  <si>
    <t>Kontrol med overholdelse af den økonomiske ramme</t>
  </si>
  <si>
    <t>Videreførte omkostninger fra den økonomiske ramme for 2024</t>
  </si>
  <si>
    <t>Økonomisk ramme for 2025</t>
  </si>
  <si>
    <t>Tidligere opgjorte over/underdækninger</t>
  </si>
  <si>
    <t>Kontrol med de økonomiske rammer til indregning</t>
  </si>
  <si>
    <t xml:space="preserve">Indtægter fra tilbagebetalt skat eller sambeskatningsbidrag som følge af skattesagen </t>
  </si>
  <si>
    <t xml:space="preserve">Nedsættelse af økonomisk ramme som følge af skattesagen </t>
  </si>
  <si>
    <t>Videreførte omkostninger fra den økonomiske ramme for 2025</t>
  </si>
  <si>
    <t>Økonomisk ramme for 2026</t>
  </si>
  <si>
    <t>Anlægsprojekter igangsat senest den 1. marts 2016</t>
  </si>
  <si>
    <t>Effektiviseringskrav på engangstillæg</t>
  </si>
  <si>
    <t xml:space="preserve">Anlægsprojekter (§ 19) </t>
  </si>
  <si>
    <t>Anskaffelses-pris</t>
  </si>
  <si>
    <t>Drifts-omkostninger</t>
  </si>
  <si>
    <t>Skattesagen</t>
  </si>
  <si>
    <t>Fane 7: Anlægsprojekter igangsat senest den 1. marts 2016</t>
  </si>
  <si>
    <t>Fane 8.1: Varige tillæg</t>
  </si>
  <si>
    <t>Fane 8.2: Engangstillæg</t>
  </si>
  <si>
    <t>Fane 9: Tilknyttet virksomhed under hovedvirksomheden</t>
  </si>
  <si>
    <t>Fane 10: Bortfald eller nedsættelse af omkostninger til mål, medfinansiering eller udvidelse</t>
  </si>
  <si>
    <t>Fane 11: Nøgletal</t>
  </si>
  <si>
    <t>Fane 8.1</t>
  </si>
  <si>
    <t>Fane 8.2</t>
  </si>
  <si>
    <t>Fane 11</t>
  </si>
  <si>
    <t>Tilbagebetaling af indtægter som følge af skattesagen (jf. § 18 stk. 6)</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</si>
  <si>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</si>
  <si>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</si>
  <si>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</si>
  <si>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</si>
  <si>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</si>
  <si>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</si>
  <si>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</si>
  <si>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</si>
  <si>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</si>
  <si>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</si>
  <si>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Fane 6: Indtægter til tilbagebetaling som følge af skattesagen</t>
  </si>
  <si>
    <t>Fane 7</t>
  </si>
  <si>
    <t>Vejledende økonomisk ramme for 2027</t>
  </si>
  <si>
    <t>Videreførte omkostninger fra den økonomiske ramme for 2026</t>
  </si>
  <si>
    <t>Økonomisk ramme for 2027</t>
  </si>
  <si>
    <t>Bortfald eller nedsættelse i alt i 2023-prisniveau</t>
  </si>
  <si>
    <t>Tilknyttet virksomhed under hovedvirksomheden i alt (2023-prisniveau)</t>
  </si>
  <si>
    <t>Prisudvikling til brug for nye omkostninger i ØR2024</t>
  </si>
  <si>
    <t>Nye tillæg i alt i 2023-prisniveau</t>
  </si>
  <si>
    <t>Fane 2.1: Samlet økonomisk ramme for 2025</t>
  </si>
  <si>
    <t>Fane 2.2: Samlet økonomisk ramme for 2026</t>
  </si>
  <si>
    <t>Fane 2.3: Samlet økonomisk ramme for 2027</t>
  </si>
  <si>
    <t>Fane 2.4: Samlet økonomisk ramme for 2028</t>
  </si>
  <si>
    <t>Fane 3: Videreførte omkostninger fra den økonomiske ramme for 2024</t>
  </si>
  <si>
    <t>Videreførte omkostninger fra den økonomiske ramme for 2027</t>
  </si>
  <si>
    <t>Økonomisk ramme for 2028</t>
  </si>
  <si>
    <t>Oversigt over den økonomiske ramme for 2024</t>
  </si>
  <si>
    <t>Faktiske ikke-påvirkelige omkostninger i 2023</t>
  </si>
  <si>
    <t>Ikke-påvirkelige omkostninger i 2023-prisniveau</t>
  </si>
  <si>
    <t>Ikke-påvirkelige omkostninger i 2025-prisniveau</t>
  </si>
  <si>
    <t>Nye tillæg i alt i 2024-prisniveau</t>
  </si>
  <si>
    <t>Engangstillæg i alt i 2023-prisniveau</t>
  </si>
  <si>
    <t>Engangstillæg i alt i 2025-prisniveau</t>
  </si>
  <si>
    <t>Engangstillæg til de økonomiske rammer for 2025</t>
  </si>
  <si>
    <t>Tilknyttet virksomhed under hovedvirksomheden i alt (2024-prisniveau)</t>
  </si>
  <si>
    <t>Bortfald eller nedsættelse fra og med de økonomiske rammer for 2025</t>
  </si>
  <si>
    <t>Samlet økonomisk ramme for 2025</t>
  </si>
  <si>
    <t>Vejledende økonomisk ramme for 2028</t>
  </si>
  <si>
    <t>Omkostninger i 2023</t>
  </si>
  <si>
    <t>Samlet økonomisk ramme for 2026</t>
  </si>
  <si>
    <t>Omkostninger i ØR2024</t>
  </si>
  <si>
    <t>Kontrol af den økonomiske ramme for 2024</t>
  </si>
  <si>
    <t>Til økonomiske rammer for 2025-2026</t>
  </si>
  <si>
    <t>Anlægsprojekter igangsat senest 1. marts 2016</t>
  </si>
  <si>
    <t>Fane 5: Kontrol med overholdelse af den økonomiske ramme for 2023</t>
  </si>
  <si>
    <t>Over/underdækning i 2021</t>
  </si>
  <si>
    <t>Over/underdækning i 2022</t>
  </si>
  <si>
    <t xml:space="preserve">Note: Opgørelsen af over/underdækninger er taget fra jeres tidligere fremsendte afgørelse. I kan derfor ikke komme med høringssvar til denne opgørelse. Positive værdier er udtryk for at rammerne er overholdt (underdækning) og negative værdier er udtryk for at rammerne ikke er overholdt (overdækning). </t>
  </si>
  <si>
    <t>Fradrag i de økonomiske rammer for 2025-2026 vedr. overdækning i 2022</t>
  </si>
  <si>
    <t>Evt. overdækning i 2022</t>
  </si>
  <si>
    <t>Evt. underdækning i 2021</t>
  </si>
  <si>
    <t>Kontrol med overholdelse af den økonomiske ramme for 2023</t>
  </si>
  <si>
    <t>Indtægtsramme i den økonomiske ramme for 2023</t>
  </si>
  <si>
    <t>Faktiske indtægter i 2023</t>
  </si>
  <si>
    <t>Resultat af kontrol med overholdelse af den økonomiske rammer for 2023</t>
  </si>
  <si>
    <t>Samlet fradrag til indregning i de økonomiske rammer for 2025-2026</t>
  </si>
  <si>
    <t>Prisudvikling til brug for ØR2023-2024</t>
  </si>
  <si>
    <t>Bortfald eller nedsættelse i alt i 2025-prisniveau</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</si>
  <si>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</si>
  <si>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</si>
  <si>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</si>
  <si>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</si>
  <si>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</si>
  <si>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ØR2025-2026</t>
  </si>
  <si>
    <t>Fradrag i de økonomiske rammer for 2025-2026 vedr. en evt. overdækning i 2022</t>
  </si>
  <si>
    <t>Afgift for ledningsført vand</t>
  </si>
  <si>
    <t>Afgift til Forsyningssekretariatet</t>
  </si>
  <si>
    <t>Køb af ydelser og produkter fra andre vandselskaber reguleret af vandsektorloven</t>
  </si>
  <si>
    <t>Ejendomsskatter</t>
  </si>
  <si>
    <t>Undersøgelsesudgifter i forbindelse med fusion</t>
  </si>
  <si>
    <t>Reduktion af vandtab</t>
  </si>
  <si>
    <t>Øget antal forbrugere</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</si>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</sst>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 #,##0_ ;_ * \-#,##0_ ;_ * &quot;-&quot;??_ ;_ @_ "/>
  </numFmts>
  <fonts count="14"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s>
  <fills count="9">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11" fillId="0" borderId="0" applyNumberFormat="0" applyFill="0" applyBorder="0" applyAlignment="0" applyProtection="0"/>
    <xf numFmtId="0" fontId="12" fillId="0" borderId="0"/>
    <xf numFmtId="9" fontId="10" fillId="0" borderId="0" applyFont="0" applyFill="0" applyBorder="0" applyAlignment="0" applyProtection="0"/>
    <xf numFmtId="164" fontId="10" fillId="0" borderId="0" applyFont="0" applyFill="0" applyBorder="0" applyAlignment="0" applyProtection="0"/>
  </cellStyleXfs>
  <cellXfs count="105">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7" borderId="1" xfId="0" applyNumberFormat="1" applyFont="1" applyFill="1" applyBorder="1" applyAlignment="1" applyProtection="1">
      <alignment wrapText="1"/>
    </xf>
    <xf numFmtId="3" fontId="8" fillId="7" borderId="1" xfId="0" applyNumberFormat="1" applyFont="1" applyFill="1" applyBorder="1" applyProtection="1"/>
    <xf numFmtId="3" fontId="8" fillId="4" borderId="1" xfId="0" applyNumberFormat="1" applyFont="1" applyFill="1" applyBorder="1" applyProtection="1"/>
    <xf numFmtId="3" fontId="7" fillId="3" borderId="1" xfId="0" applyNumberFormat="1" applyFont="1" applyFill="1" applyBorder="1" applyProtection="1"/>
    <xf numFmtId="0" fontId="7" fillId="3" borderId="1" xfId="0" applyFont="1" applyFill="1" applyBorder="1" applyProtection="1"/>
    <xf numFmtId="0" fontId="8" fillId="7"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2" xfId="0" applyFont="1" applyFill="1" applyBorder="1" applyAlignment="1" applyProtection="1">
      <alignment wrapText="1"/>
    </xf>
    <xf numFmtId="3" fontId="8" fillId="7" borderId="1" xfId="0" applyNumberFormat="1" applyFont="1" applyFill="1" applyBorder="1" applyAlignment="1" applyProtection="1"/>
    <xf numFmtId="49" fontId="8" fillId="7" borderId="2" xfId="0" applyNumberFormat="1" applyFont="1" applyFill="1" applyBorder="1" applyAlignment="1" applyProtection="1"/>
    <xf numFmtId="0" fontId="7" fillId="3" borderId="6" xfId="0" applyFont="1" applyFill="1" applyBorder="1" applyAlignment="1" applyProtection="1"/>
    <xf numFmtId="0" fontId="8" fillId="7" borderId="2" xfId="0" applyFont="1" applyFill="1" applyBorder="1" applyAlignment="1" applyProtection="1"/>
    <xf numFmtId="0" fontId="8" fillId="7" borderId="1" xfId="0" quotePrefix="1" applyFont="1" applyFill="1" applyBorder="1" applyAlignment="1" applyProtection="1">
      <alignment horizontal="left" wrapText="1"/>
    </xf>
    <xf numFmtId="10" fontId="8" fillId="0" borderId="3" xfId="3" applyNumberFormat="1" applyFont="1" applyFill="1" applyBorder="1" applyAlignment="1" applyProtection="1"/>
    <xf numFmtId="0" fontId="8" fillId="7" borderId="1" xfId="0" quotePrefix="1" applyFont="1" applyFill="1" applyBorder="1" applyAlignment="1" applyProtection="1">
      <alignment wrapText="1"/>
    </xf>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0" fillId="0" borderId="0" xfId="0" applyFill="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3" fontId="8" fillId="2" borderId="0" xfId="0" applyNumberFormat="1" applyFont="1" applyFill="1" applyBorder="1" applyProtection="1"/>
    <xf numFmtId="0" fontId="8" fillId="4" borderId="1" xfId="0" applyFont="1" applyFill="1" applyBorder="1" applyAlignment="1" applyProtection="1">
      <alignment horizontal="left" wrapText="1"/>
    </xf>
    <xf numFmtId="0" fontId="0" fillId="7" borderId="0" xfId="0" applyFill="1" applyProtection="1"/>
    <xf numFmtId="3" fontId="8" fillId="0" borderId="1" xfId="0" applyNumberFormat="1" applyFont="1" applyFill="1" applyBorder="1" applyProtection="1"/>
    <xf numFmtId="0" fontId="8" fillId="4" borderId="1" xfId="0" applyFont="1" applyFill="1" applyBorder="1" applyAlignment="1" applyProtection="1">
      <alignment horizontal="left"/>
    </xf>
    <xf numFmtId="10" fontId="8" fillId="0" borderId="1" xfId="3" applyNumberFormat="1" applyFont="1" applyFill="1" applyBorder="1" applyAlignment="1" applyProtection="1"/>
    <xf numFmtId="0" fontId="8" fillId="0" borderId="1" xfId="0" applyFont="1" applyFill="1" applyBorder="1" applyAlignment="1" applyProtection="1"/>
    <xf numFmtId="0" fontId="8" fillId="7" borderId="1" xfId="0" applyFont="1" applyFill="1" applyBorder="1" applyAlignment="1" applyProtection="1">
      <alignment wrapText="1"/>
    </xf>
    <xf numFmtId="49" fontId="8" fillId="7" borderId="2" xfId="0" applyNumberFormat="1" applyFont="1" applyFill="1" applyBorder="1" applyAlignment="1" applyProtection="1">
      <alignment horizontal="left" wrapText="1"/>
    </xf>
    <xf numFmtId="0" fontId="7" fillId="3" borderId="1" xfId="0" applyFont="1" applyFill="1" applyBorder="1" applyAlignment="1" applyProtection="1"/>
    <xf numFmtId="0" fontId="8" fillId="4" borderId="1" xfId="0" applyFont="1" applyFill="1" applyBorder="1" applyAlignment="1" applyProtection="1">
      <alignment wrapText="1"/>
    </xf>
    <xf numFmtId="0" fontId="8" fillId="4" borderId="2" xfId="0" applyFont="1" applyFill="1" applyBorder="1" applyAlignment="1" applyProtection="1">
      <alignment horizontal="left"/>
    </xf>
    <xf numFmtId="0" fontId="8" fillId="7" borderId="2" xfId="0" applyFont="1" applyFill="1" applyBorder="1" applyAlignment="1" applyProtection="1">
      <alignment horizontal="left"/>
    </xf>
    <xf numFmtId="0" fontId="8" fillId="7" borderId="2" xfId="0" quotePrefix="1" applyFont="1" applyFill="1" applyBorder="1" applyAlignment="1" applyProtection="1">
      <alignment horizontal="left"/>
    </xf>
    <xf numFmtId="0" fontId="8" fillId="4" borderId="1" xfId="0" applyFont="1" applyFill="1" applyBorder="1" applyAlignment="1" applyProtection="1"/>
    <xf numFmtId="49" fontId="8" fillId="7" borderId="2" xfId="0" applyNumberFormat="1" applyFont="1" applyFill="1" applyBorder="1" applyAlignment="1" applyProtection="1">
      <alignment wrapText="1"/>
    </xf>
    <xf numFmtId="165" fontId="8" fillId="0" borderId="1" xfId="4" applyNumberFormat="1" applyFont="1" applyFill="1" applyBorder="1" applyProtection="1"/>
    <xf numFmtId="3" fontId="8" fillId="4" borderId="1" xfId="0" applyNumberFormat="1" applyFont="1" applyFill="1" applyBorder="1" applyAlignment="1" applyProtection="1">
      <alignment horizontal="right"/>
    </xf>
    <xf numFmtId="0" fontId="8" fillId="7" borderId="2" xfId="0" applyFont="1" applyFill="1" applyBorder="1" applyAlignment="1" applyProtection="1">
      <alignment vertical="top" wrapText="1"/>
    </xf>
    <xf numFmtId="3" fontId="8" fillId="7"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xf numFmtId="0" fontId="7" fillId="3" borderId="2" xfId="0" applyFont="1" applyFill="1" applyBorder="1" applyAlignment="1" applyProtection="1"/>
    <xf numFmtId="0" fontId="7" fillId="3" borderId="3" xfId="0" applyFont="1" applyFill="1" applyBorder="1" applyAlignment="1" applyProtection="1"/>
    <xf numFmtId="0" fontId="1" fillId="3" borderId="4" xfId="1" applyFont="1" applyFill="1" applyBorder="1" applyAlignment="1" applyProtection="1">
      <alignment horizontal="center"/>
    </xf>
    <xf numFmtId="0" fontId="1" fillId="3" borderId="0" xfId="1" applyFont="1" applyFill="1" applyBorder="1" applyAlignment="1" applyProtection="1">
      <alignment horizontal="center"/>
    </xf>
    <xf numFmtId="0" fontId="1" fillId="3" borderId="5" xfId="1"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1" applyFont="1" applyFill="1" applyBorder="1" applyAlignment="1" applyProtection="1">
      <alignment horizontal="center"/>
    </xf>
    <xf numFmtId="0" fontId="1" fillId="6" borderId="0" xfId="1" applyFont="1" applyFill="1" applyBorder="1" applyAlignment="1" applyProtection="1">
      <alignment horizontal="center"/>
    </xf>
    <xf numFmtId="0" fontId="1" fillId="6" borderId="5" xfId="1"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8" borderId="4" xfId="1" applyFont="1" applyFill="1" applyBorder="1" applyAlignment="1" applyProtection="1">
      <alignment horizontal="center"/>
    </xf>
    <xf numFmtId="0" fontId="1" fillId="8" borderId="0" xfId="1" applyFont="1" applyFill="1" applyBorder="1" applyAlignment="1" applyProtection="1">
      <alignment horizontal="center"/>
    </xf>
    <xf numFmtId="0" fontId="1" fillId="8" borderId="5" xfId="1" applyFont="1" applyFill="1" applyBorder="1" applyAlignment="1" applyProtection="1">
      <alignment horizontal="center"/>
    </xf>
    <xf numFmtId="0" fontId="1" fillId="5" borderId="4" xfId="1" applyFont="1" applyFill="1" applyBorder="1" applyAlignment="1" applyProtection="1">
      <alignment horizontal="center"/>
    </xf>
    <xf numFmtId="0" fontId="1" fillId="5" borderId="0" xfId="1" applyFont="1" applyFill="1" applyBorder="1" applyAlignment="1" applyProtection="1">
      <alignment horizontal="center"/>
    </xf>
    <xf numFmtId="0" fontId="1" fillId="5" borderId="5" xfId="1"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8" fillId="0" borderId="7" xfId="0" applyFont="1" applyFill="1" applyBorder="1" applyAlignment="1" applyProtection="1">
      <alignment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7" borderId="2" xfId="0" applyFont="1" applyFill="1" applyBorder="1" applyAlignment="1" applyProtection="1">
      <alignment horizontal="left" wrapText="1"/>
    </xf>
    <xf numFmtId="0" fontId="8" fillId="7" borderId="6" xfId="0" applyFont="1" applyFill="1" applyBorder="1" applyAlignment="1" applyProtection="1">
      <alignment horizontal="left" wrapText="1"/>
    </xf>
    <xf numFmtId="0" fontId="8" fillId="7" borderId="3" xfId="0" applyFont="1" applyFill="1" applyBorder="1" applyAlignment="1" applyProtection="1">
      <alignment horizontal="left"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xf numFmtId="0" fontId="8" fillId="4" borderId="3" xfId="0" applyFont="1" applyFill="1" applyBorder="1" applyAlignment="1" applyProtection="1"/>
    <xf numFmtId="0" fontId="7" fillId="3" borderId="2" xfId="0" applyFont="1" applyFill="1" applyBorder="1" applyAlignment="1" applyProtection="1"/>
    <xf numFmtId="0" fontId="7" fillId="3" borderId="3" xfId="0" applyFont="1" applyFill="1" applyBorder="1" applyAlignment="1" applyProtection="1"/>
  </cellXfs>
  <cellStyles count="5">
    <cellStyle name="Komma" xfId="4" builtinId="3"/>
    <cellStyle name="Link" xfId="1" builtinId="8"/>
    <cellStyle name="Normal" xfId="0" builtinId="0"/>
    <cellStyle name="Normal 12" xfId="2" xr:uid="{00000000-0005-0000-0000-000003000000}"/>
    <cellStyle name="Procent" xfId="3" builtinId="5"/>
  </cellStyles>
  <dxfs count="0"/>
  <tableStyles count="0" defaultTableStyle="TableStyleMedium2" defaultPivotStyle="PivotStyleLight16"/>
  <colors>
    <mruColors>
      <color rgb="FFF2DCDB"/>
      <color rgb="FFB6DDF3"/>
      <color rgb="FF212121"/>
      <color rgb="FF650816"/>
      <color rgb="FF4C4C4C"/>
      <color rgb="FFBFBFBF"/>
      <color rgb="FFD9D9D9"/>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G51"/>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70" t="s">
        <v>4</v>
      </c>
      <c r="D6" s="70"/>
      <c r="E6" s="70"/>
      <c r="F6" s="70"/>
      <c r="G6" s="3"/>
    </row>
    <row r="7" spans="1:7" ht="15" customHeight="1" x14ac:dyDescent="0.25">
      <c r="A7" s="1"/>
      <c r="B7" s="3"/>
      <c r="C7" s="70"/>
      <c r="D7" s="70"/>
      <c r="E7" s="70"/>
      <c r="F7" s="70"/>
      <c r="G7" s="3"/>
    </row>
    <row r="8" spans="1:7" ht="15.75" x14ac:dyDescent="0.25">
      <c r="A8" s="1"/>
      <c r="B8" s="4"/>
      <c r="C8" s="75" t="s">
        <v>118</v>
      </c>
      <c r="D8" s="75"/>
      <c r="E8" s="75"/>
      <c r="F8" s="75"/>
      <c r="G8" s="1"/>
    </row>
    <row r="9" spans="1:7" x14ac:dyDescent="0.25">
      <c r="A9" s="1"/>
      <c r="B9" s="5"/>
      <c r="C9" s="5"/>
      <c r="D9" s="5"/>
      <c r="E9" s="5"/>
      <c r="F9" s="5"/>
      <c r="G9" s="5"/>
    </row>
    <row r="10" spans="1:7" x14ac:dyDescent="0.25">
      <c r="A10" s="1"/>
      <c r="B10" s="5"/>
      <c r="C10" s="5"/>
      <c r="D10" s="5"/>
      <c r="E10" s="5"/>
      <c r="F10" s="5"/>
      <c r="G10" s="5"/>
    </row>
    <row r="11" spans="1:7" x14ac:dyDescent="0.25">
      <c r="A11" s="1"/>
      <c r="B11" s="5"/>
      <c r="C11" s="74" t="s">
        <v>5</v>
      </c>
      <c r="D11" s="74"/>
      <c r="E11" s="74"/>
      <c r="F11" s="74"/>
      <c r="G11" s="5"/>
    </row>
    <row r="12" spans="1:7" x14ac:dyDescent="0.25">
      <c r="A12" s="1"/>
      <c r="B12" s="1"/>
      <c r="C12" s="1"/>
      <c r="D12" s="1"/>
      <c r="E12" s="1"/>
      <c r="F12" s="1"/>
      <c r="G12" s="1"/>
    </row>
    <row r="13" spans="1:7" x14ac:dyDescent="0.25">
      <c r="A13" s="1"/>
      <c r="B13" s="6" t="s">
        <v>6</v>
      </c>
      <c r="C13" s="67" t="s">
        <v>112</v>
      </c>
      <c r="D13" s="68"/>
      <c r="E13" s="68"/>
      <c r="F13" s="69"/>
      <c r="G13" s="1"/>
    </row>
    <row r="14" spans="1:7" x14ac:dyDescent="0.25">
      <c r="A14" s="1"/>
      <c r="B14" s="6" t="s">
        <v>14</v>
      </c>
      <c r="C14" s="67" t="s">
        <v>115</v>
      </c>
      <c r="D14" s="68"/>
      <c r="E14" s="68"/>
      <c r="F14" s="69"/>
      <c r="G14" s="1"/>
    </row>
    <row r="15" spans="1:7" x14ac:dyDescent="0.25">
      <c r="A15" s="1"/>
      <c r="B15" s="6" t="s">
        <v>25</v>
      </c>
      <c r="C15" s="67" t="s">
        <v>88</v>
      </c>
      <c r="D15" s="68"/>
      <c r="E15" s="68"/>
      <c r="F15" s="69"/>
      <c r="G15" s="1"/>
    </row>
    <row r="16" spans="1:7" x14ac:dyDescent="0.25">
      <c r="A16" s="1"/>
      <c r="B16" s="6" t="s">
        <v>26</v>
      </c>
      <c r="C16" s="67" t="s">
        <v>113</v>
      </c>
      <c r="D16" s="68"/>
      <c r="E16" s="68"/>
      <c r="F16" s="69"/>
      <c r="G16" s="1"/>
    </row>
    <row r="17" spans="1:7" x14ac:dyDescent="0.25">
      <c r="A17" s="1"/>
      <c r="B17" s="6" t="s">
        <v>41</v>
      </c>
      <c r="C17" s="67" t="s">
        <v>116</v>
      </c>
      <c r="D17" s="68"/>
      <c r="E17" s="68"/>
      <c r="F17" s="69"/>
      <c r="G17" s="1"/>
    </row>
    <row r="18" spans="1:7" x14ac:dyDescent="0.25">
      <c r="A18" s="1"/>
      <c r="B18" s="6" t="s">
        <v>7</v>
      </c>
      <c r="C18" s="79" t="s">
        <v>11</v>
      </c>
      <c r="D18" s="80"/>
      <c r="E18" s="80"/>
      <c r="F18" s="81"/>
      <c r="G18" s="1"/>
    </row>
    <row r="19" spans="1:7" x14ac:dyDescent="0.25">
      <c r="A19" s="1"/>
      <c r="B19" s="6" t="s">
        <v>8</v>
      </c>
      <c r="C19" s="71" t="s">
        <v>117</v>
      </c>
      <c r="D19" s="72"/>
      <c r="E19" s="72"/>
      <c r="F19" s="73"/>
      <c r="G19" s="1"/>
    </row>
    <row r="20" spans="1:7" x14ac:dyDescent="0.25">
      <c r="A20" s="1"/>
      <c r="B20" s="6" t="s">
        <v>38</v>
      </c>
      <c r="C20" s="71" t="s">
        <v>65</v>
      </c>
      <c r="D20" s="72"/>
      <c r="E20" s="72"/>
      <c r="F20" s="73"/>
      <c r="G20" s="1"/>
    </row>
    <row r="21" spans="1:7" x14ac:dyDescent="0.25">
      <c r="A21" s="1"/>
      <c r="B21" s="6" t="s">
        <v>87</v>
      </c>
      <c r="C21" s="71" t="s">
        <v>62</v>
      </c>
      <c r="D21" s="72"/>
      <c r="E21" s="72"/>
      <c r="F21" s="73"/>
      <c r="G21" s="1"/>
    </row>
    <row r="22" spans="1:7" x14ac:dyDescent="0.25">
      <c r="A22" s="1"/>
      <c r="B22" s="6" t="s">
        <v>72</v>
      </c>
      <c r="C22" s="71" t="s">
        <v>31</v>
      </c>
      <c r="D22" s="72"/>
      <c r="E22" s="72"/>
      <c r="F22" s="73"/>
      <c r="G22" s="1"/>
    </row>
    <row r="23" spans="1:7" x14ac:dyDescent="0.25">
      <c r="A23" s="1"/>
      <c r="B23" s="6" t="s">
        <v>73</v>
      </c>
      <c r="C23" s="71" t="s">
        <v>32</v>
      </c>
      <c r="D23" s="72"/>
      <c r="E23" s="72"/>
      <c r="F23" s="73"/>
      <c r="G23" s="1"/>
    </row>
    <row r="24" spans="1:7" x14ac:dyDescent="0.25">
      <c r="A24" s="1"/>
      <c r="B24" s="6" t="s">
        <v>9</v>
      </c>
      <c r="C24" s="71" t="s">
        <v>44</v>
      </c>
      <c r="D24" s="72"/>
      <c r="E24" s="72"/>
      <c r="F24" s="73"/>
      <c r="G24" s="1"/>
    </row>
    <row r="25" spans="1:7" x14ac:dyDescent="0.25">
      <c r="A25" s="1"/>
      <c r="B25" s="6" t="s">
        <v>34</v>
      </c>
      <c r="C25" s="71" t="s">
        <v>27</v>
      </c>
      <c r="D25" s="72"/>
      <c r="E25" s="72"/>
      <c r="F25" s="73"/>
      <c r="G25" s="1"/>
    </row>
    <row r="26" spans="1:7" x14ac:dyDescent="0.25">
      <c r="A26" s="1"/>
      <c r="B26" s="6" t="s">
        <v>74</v>
      </c>
      <c r="C26" s="76" t="s">
        <v>39</v>
      </c>
      <c r="D26" s="77"/>
      <c r="E26" s="77"/>
      <c r="F26" s="78"/>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hidden="1" x14ac:dyDescent="0.25">
      <c r="A51" s="27"/>
      <c r="B51" s="27"/>
      <c r="C51" s="27"/>
      <c r="D51" s="27"/>
      <c r="E51" s="27"/>
      <c r="F51" s="27"/>
      <c r="G51" s="27"/>
    </row>
  </sheetData>
  <sheetProtection algorithmName="SHA-512" hashValue="6q7DOxsgUPYkuuGwpf+uJXgP68N+2IzWRQxAIhMZZyM9TsArcYSNBXUigP9Wwvmtw8cCQHT8H+HY/VDynqX7zw==" saltValue="Y6Xhvr/SIY6goz4PvgoRsQ==" spinCount="100000" sheet="1" objects="1" scenarios="1"/>
  <customSheetViews>
    <customSheetView guid="{61068CEC-D951-4EA8-B2F0-E3FAF0E2CE33}" showPageBreaks="1" showGridLines="0" view="pageLayout" topLeftCell="A7">
      <selection activeCell="E10" sqref="E10"/>
      <pageMargins left="0.71875" right="0.7" top="0.75" bottom="0.75" header="0.3" footer="0.3"/>
      <pageSetup paperSize="9" orientation="portrait" r:id="rId1"/>
    </customSheetView>
  </customSheetViews>
  <mergeCells count="17">
    <mergeCell ref="C25:F25"/>
    <mergeCell ref="C26:F26"/>
    <mergeCell ref="C18:F18"/>
    <mergeCell ref="C21:F21"/>
    <mergeCell ref="C22:F22"/>
    <mergeCell ref="C24:F24"/>
    <mergeCell ref="C23:F23"/>
    <mergeCell ref="C20:F20"/>
    <mergeCell ref="C14:F14"/>
    <mergeCell ref="C6:F7"/>
    <mergeCell ref="C19:F19"/>
    <mergeCell ref="C11:F11"/>
    <mergeCell ref="C8:F8"/>
    <mergeCell ref="C15:F15"/>
    <mergeCell ref="C16:F16"/>
    <mergeCell ref="C13:F13"/>
    <mergeCell ref="C17:F17"/>
  </mergeCells>
  <hyperlinks>
    <hyperlink ref="C14:F14" location="'Fane 2.2. Økonomisk ramme 2026'!A1" display="Samlet økonomisk ramme for 2026" xr:uid="{00000000-0004-0000-0000-000000000000}"/>
    <hyperlink ref="C22:F22" location="'Fane 7.1. Varige tillæg'!A1" display="Varige tillæg" xr:uid="{00000000-0004-0000-0000-000001000000}"/>
    <hyperlink ref="C24:F24" location="'Fane 9. Tilknyttet virksomhed'!A1" display="Tilknyttet virksomhed" xr:uid="{00000000-0004-0000-0000-000002000000}"/>
    <hyperlink ref="C25:F25" location="'Fane 10.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18:F18" location="'Fane 4. Ikke-påvirkelige omk.'!A1" display="Ikke-påvirkelige omkostninger" xr:uid="{00000000-0004-0000-0000-000007000000}"/>
    <hyperlink ref="C19:F19" location="'Fane 5. Kontrol af ØR2022'!A1" display="Kontrol af den økonomiske ramme for 2024" xr:uid="{00000000-0004-0000-0000-000008000000}"/>
    <hyperlink ref="C26:F26" location="'Fane 11. Nøgletal'!A1" display="Nøgletal" xr:uid="{00000000-0004-0000-0000-000009000000}"/>
    <hyperlink ref="C17:F17" location="'Fane 3. Omkostninger i ØR2024'!A1" display="Omkostninger i ØR2024" xr:uid="{00000000-0004-0000-0000-00000A000000}"/>
    <hyperlink ref="C23:F23" location="'Fane 8.2. Engangstillæg'!A1" display="Engangstillæg" xr:uid="{00000000-0004-0000-0000-00000B000000}"/>
    <hyperlink ref="C21:F21" location="'Fane 7. Anlægsprojekter (§ 19)'!A1" display="Anlægsprojekter (§ 19) " xr:uid="{00000000-0004-0000-0000-00000C000000}"/>
    <hyperlink ref="C20:F20" location="'Fane 6. Skattesagen'!A1" display="Skattesagen" xr:uid="{00000000-0004-0000-0000-00000D000000}"/>
  </hyperlinks>
  <pageMargins left="0.71875"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 style="2" hidden="1"/>
  </cols>
  <sheetData>
    <row r="1" spans="1:5" x14ac:dyDescent="0.25">
      <c r="A1" s="1"/>
      <c r="B1" s="1"/>
      <c r="C1" s="1"/>
      <c r="D1" s="1"/>
      <c r="E1" s="1"/>
    </row>
    <row r="2" spans="1:5" x14ac:dyDescent="0.25">
      <c r="A2" s="1"/>
      <c r="B2" s="1"/>
      <c r="C2" s="1"/>
      <c r="D2" s="1"/>
      <c r="E2" s="1"/>
    </row>
    <row r="3" spans="1:5" ht="15" customHeight="1" x14ac:dyDescent="0.25">
      <c r="A3" s="1"/>
      <c r="B3" s="82" t="s">
        <v>95</v>
      </c>
      <c r="C3" s="82"/>
      <c r="D3" s="82"/>
      <c r="E3" s="1"/>
    </row>
    <row r="4" spans="1:5" ht="15" customHeight="1" x14ac:dyDescent="0.25">
      <c r="A4" s="1"/>
      <c r="B4" s="82"/>
      <c r="C4" s="82"/>
      <c r="D4" s="82"/>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46" t="s">
        <v>12</v>
      </c>
      <c r="C8" s="46"/>
      <c r="D8" s="46"/>
      <c r="E8" s="1"/>
    </row>
    <row r="9" spans="1:5" x14ac:dyDescent="0.25">
      <c r="A9" s="1"/>
      <c r="B9" s="44" t="s">
        <v>52</v>
      </c>
      <c r="C9" s="7">
        <f>'Fane 3. Omkostninger i ØR2024'!$C$15</f>
        <v>8400601.6716145314</v>
      </c>
      <c r="D9" s="44" t="s">
        <v>3</v>
      </c>
      <c r="E9" s="1"/>
    </row>
    <row r="10" spans="1:5" ht="17.100000000000001" customHeight="1" x14ac:dyDescent="0.25">
      <c r="A10" s="1"/>
      <c r="B10" s="22" t="s">
        <v>42</v>
      </c>
      <c r="C10" s="7">
        <f>'Fane 8.1. Varige tillæg'!C17+'Fane 8.1. Varige tillæg'!E17</f>
        <v>561073.19809999992</v>
      </c>
      <c r="D10" s="44" t="s">
        <v>3</v>
      </c>
      <c r="E10" s="1"/>
    </row>
    <row r="11" spans="1:5" ht="17.100000000000001" customHeight="1" x14ac:dyDescent="0.25">
      <c r="A11" s="1"/>
      <c r="B11" s="22" t="s">
        <v>43</v>
      </c>
      <c r="C11" s="8">
        <f>-('Fane 10. Bortfald'!C12+'Fane 10. Bortfald'!E12)</f>
        <v>0</v>
      </c>
      <c r="D11" s="44" t="s">
        <v>3</v>
      </c>
      <c r="E11" s="1"/>
    </row>
    <row r="12" spans="1:5" ht="17.100000000000001" customHeight="1" x14ac:dyDescent="0.25">
      <c r="A12" s="1"/>
      <c r="B12" s="22" t="s">
        <v>45</v>
      </c>
      <c r="C12" s="8">
        <f>'Fane 9. Tilknyttet virksomhed'!C12+'Fane 9. Tilknyttet virksomhed'!E12</f>
        <v>0</v>
      </c>
      <c r="D12" s="44" t="s">
        <v>3</v>
      </c>
      <c r="E12" s="1"/>
    </row>
    <row r="13" spans="1:5" ht="17.100000000000001" customHeight="1" x14ac:dyDescent="0.25">
      <c r="A13" s="1"/>
      <c r="B13" s="22" t="s">
        <v>17</v>
      </c>
      <c r="C13" s="8">
        <f>(SUM(C9:C10)+SUM(C12:C12))*'Fane 11. Nøgletal'!C11</f>
        <v>594159.04386207345</v>
      </c>
      <c r="D13" s="44" t="s">
        <v>3</v>
      </c>
      <c r="E13" s="1"/>
    </row>
    <row r="14" spans="1:5" ht="17.100000000000001" customHeight="1" x14ac:dyDescent="0.25">
      <c r="A14" s="1"/>
      <c r="B14" s="22" t="s">
        <v>36</v>
      </c>
      <c r="C14" s="8">
        <f>-SUM(C9,C10:C13)*'Fane 11. Nøgletal'!C16</f>
        <v>-162449.1765308023</v>
      </c>
      <c r="D14" s="44" t="s">
        <v>3</v>
      </c>
      <c r="E14" s="1"/>
    </row>
    <row r="15" spans="1:5" ht="15" customHeight="1" x14ac:dyDescent="0.25">
      <c r="A15" s="1"/>
      <c r="B15" s="41" t="s">
        <v>19</v>
      </c>
      <c r="C15" s="9">
        <f>SUM(C9,C10:C14)</f>
        <v>9393384.7370458022</v>
      </c>
      <c r="D15" s="47" t="s">
        <v>3</v>
      </c>
      <c r="E15" s="1"/>
    </row>
    <row r="16" spans="1:5" ht="15" customHeight="1" x14ac:dyDescent="0.25">
      <c r="A16" s="1"/>
      <c r="B16" s="46" t="s">
        <v>11</v>
      </c>
      <c r="C16" s="46"/>
      <c r="D16" s="46"/>
      <c r="E16" s="1"/>
    </row>
    <row r="17" spans="1:5" ht="15" customHeight="1" x14ac:dyDescent="0.25">
      <c r="A17" s="1"/>
      <c r="B17" s="47" t="s">
        <v>11</v>
      </c>
      <c r="C17" s="9">
        <f>'Fane 4. Ikke-påvirkelige omk.'!C19</f>
        <v>7757266.7945940001</v>
      </c>
      <c r="D17" s="47" t="s">
        <v>3</v>
      </c>
      <c r="E17" s="1"/>
    </row>
    <row r="18" spans="1:5" ht="15" customHeight="1" x14ac:dyDescent="0.25">
      <c r="A18" s="1"/>
      <c r="B18" s="46" t="s">
        <v>32</v>
      </c>
      <c r="C18" s="46"/>
      <c r="D18" s="46"/>
      <c r="E18" s="1"/>
    </row>
    <row r="19" spans="1:5" ht="15" customHeight="1" x14ac:dyDescent="0.25">
      <c r="A19" s="1"/>
      <c r="B19" s="22" t="s">
        <v>29</v>
      </c>
      <c r="C19" s="8">
        <f>'Fane 8.2. Engangstillæg'!C16</f>
        <v>0</v>
      </c>
      <c r="D19" s="44" t="s">
        <v>3</v>
      </c>
      <c r="E19" s="1"/>
    </row>
    <row r="20" spans="1:5" x14ac:dyDescent="0.25">
      <c r="A20" s="1"/>
      <c r="B20" s="22" t="s">
        <v>30</v>
      </c>
      <c r="C20" s="8">
        <f>'Fane 8.2. Engangstillæg'!E16</f>
        <v>0</v>
      </c>
      <c r="D20" s="44" t="s">
        <v>3</v>
      </c>
      <c r="E20" s="1"/>
    </row>
    <row r="21" spans="1:5" x14ac:dyDescent="0.25">
      <c r="A21" s="1"/>
      <c r="B21" s="22" t="s">
        <v>61</v>
      </c>
      <c r="C21" s="8">
        <f>-SUM(C19:C20)*'Fane 11. Nøgletal'!C16</f>
        <v>0</v>
      </c>
      <c r="D21" s="44" t="s">
        <v>3</v>
      </c>
      <c r="E21" s="1"/>
    </row>
    <row r="22" spans="1:5" ht="15" customHeight="1" x14ac:dyDescent="0.25">
      <c r="A22" s="1"/>
      <c r="B22" s="41" t="s">
        <v>33</v>
      </c>
      <c r="C22" s="9">
        <f>SUM(C19:C21)</f>
        <v>0</v>
      </c>
      <c r="D22" s="47" t="s">
        <v>3</v>
      </c>
      <c r="E22" s="1"/>
    </row>
    <row r="23" spans="1:5" x14ac:dyDescent="0.25">
      <c r="A23" s="1"/>
      <c r="B23" s="46" t="s">
        <v>50</v>
      </c>
      <c r="C23" s="46"/>
      <c r="D23" s="46"/>
      <c r="E23" s="1"/>
    </row>
    <row r="24" spans="1:5" x14ac:dyDescent="0.25">
      <c r="A24" s="1"/>
      <c r="B24" s="41" t="s">
        <v>51</v>
      </c>
      <c r="C24" s="9">
        <f>'Fane 5. Kontrol af ØR2023'!C30</f>
        <v>-217001.55370816961</v>
      </c>
      <c r="D24" s="47" t="s">
        <v>3</v>
      </c>
      <c r="E24" s="1"/>
    </row>
    <row r="25" spans="1:5" x14ac:dyDescent="0.25">
      <c r="A25" s="1"/>
      <c r="B25" s="46" t="s">
        <v>56</v>
      </c>
      <c r="C25" s="46"/>
      <c r="D25" s="46"/>
      <c r="E25" s="1"/>
    </row>
    <row r="26" spans="1:5" x14ac:dyDescent="0.25">
      <c r="A26" s="1"/>
      <c r="B26" s="47" t="s">
        <v>57</v>
      </c>
      <c r="C26" s="9">
        <f>'Fane 6. Skattesagen'!C14</f>
        <v>0</v>
      </c>
      <c r="D26" s="47" t="s">
        <v>3</v>
      </c>
      <c r="E26" s="1"/>
    </row>
    <row r="27" spans="1:5" x14ac:dyDescent="0.25">
      <c r="A27" s="1"/>
      <c r="B27" s="46" t="s">
        <v>53</v>
      </c>
      <c r="C27" s="10">
        <f>SUM(C15,C17,C22,C24,C26)</f>
        <v>16933649.977931634</v>
      </c>
      <c r="D27" s="11" t="s">
        <v>3</v>
      </c>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HmbtIthiMY8ITd1nxVU0/EysQVuivQFv8WZIn6Sh51danopuuu194TCHf8RH2km/WRWbYmnAZlfdTn9tMJsUEg==" saltValue="qaT1PIaz133B5tWAzD+utg==" spinCount="100000" sheet="1" objects="1" scenarios="1"/>
  <customSheetViews>
    <customSheetView guid="{61068CEC-D951-4EA8-B2F0-E3FAF0E2CE33}" showPageBreaks="1" showGridLines="0" hiddenColumns="1" view="pageLayout">
      <selection activeCell="B2" sqref="B2"/>
      <pageMargins left="0.7" right="0.7" top="0.75" bottom="0.75" header="0.3" footer="0.3"/>
      <pageSetup paperSize="9" orientation="portrait" r:id="rId1"/>
    </customSheetView>
  </customSheetViews>
  <mergeCells count="1">
    <mergeCell ref="B3:D4"/>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2" t="s">
        <v>96</v>
      </c>
      <c r="C3" s="82"/>
      <c r="D3" s="82"/>
      <c r="E3" s="1"/>
    </row>
    <row r="4" spans="1:5" ht="15" customHeight="1" x14ac:dyDescent="0.25">
      <c r="A4" s="1"/>
      <c r="B4" s="82"/>
      <c r="C4" s="82"/>
      <c r="D4" s="82"/>
      <c r="E4" s="1"/>
    </row>
    <row r="5" spans="1:5" x14ac:dyDescent="0.25">
      <c r="A5" s="1"/>
      <c r="B5" s="83"/>
      <c r="C5" s="83"/>
      <c r="D5" s="83"/>
      <c r="E5" s="1"/>
    </row>
    <row r="6" spans="1:5" x14ac:dyDescent="0.25">
      <c r="A6" s="1"/>
      <c r="B6" s="57"/>
      <c r="C6" s="57"/>
      <c r="D6" s="57"/>
      <c r="E6" s="1"/>
    </row>
    <row r="7" spans="1:5" x14ac:dyDescent="0.25">
      <c r="A7" s="1"/>
      <c r="B7" s="1"/>
      <c r="C7" s="1"/>
      <c r="D7" s="1"/>
      <c r="E7" s="1"/>
    </row>
    <row r="8" spans="1:5" x14ac:dyDescent="0.25">
      <c r="A8" s="1"/>
      <c r="B8" s="46" t="s">
        <v>12</v>
      </c>
      <c r="C8" s="46"/>
      <c r="D8" s="46"/>
      <c r="E8" s="1"/>
    </row>
    <row r="9" spans="1:5" ht="15" customHeight="1" x14ac:dyDescent="0.25">
      <c r="A9" s="1"/>
      <c r="B9" s="44" t="s">
        <v>58</v>
      </c>
      <c r="C9" s="7">
        <f>'Fane 2.1. Økonomisk ramme 2025'!C15</f>
        <v>9393384.7370458022</v>
      </c>
      <c r="D9" s="44" t="s">
        <v>3</v>
      </c>
      <c r="E9" s="1"/>
    </row>
    <row r="10" spans="1:5" ht="15" customHeight="1" x14ac:dyDescent="0.25">
      <c r="A10" s="1"/>
      <c r="B10" s="24" t="s">
        <v>17</v>
      </c>
      <c r="C10" s="7">
        <f>C9*'Fane 11. Nøgletal'!C11</f>
        <v>622781.40806613665</v>
      </c>
      <c r="D10" s="44" t="s">
        <v>3</v>
      </c>
      <c r="E10" s="1"/>
    </row>
    <row r="11" spans="1:5" ht="15" customHeight="1" x14ac:dyDescent="0.25">
      <c r="A11" s="1"/>
      <c r="B11" s="24" t="s">
        <v>36</v>
      </c>
      <c r="C11" s="7">
        <f>-SUM(C9:C10)*'Fane 11. Nøgletal'!C16</f>
        <v>-170274.82446690297</v>
      </c>
      <c r="D11" s="44" t="s">
        <v>3</v>
      </c>
      <c r="E11" s="1"/>
    </row>
    <row r="12" spans="1:5" ht="15" customHeight="1" x14ac:dyDescent="0.25">
      <c r="A12" s="1"/>
      <c r="B12" s="51" t="s">
        <v>19</v>
      </c>
      <c r="C12" s="9">
        <f>SUM(C9:C11)</f>
        <v>9845891.3206450362</v>
      </c>
      <c r="D12" s="47" t="s">
        <v>3</v>
      </c>
      <c r="E12" s="1"/>
    </row>
    <row r="13" spans="1:5" x14ac:dyDescent="0.25">
      <c r="A13" s="1"/>
      <c r="B13" s="46" t="s">
        <v>11</v>
      </c>
      <c r="C13" s="46"/>
      <c r="D13" s="46"/>
      <c r="E13" s="1"/>
    </row>
    <row r="14" spans="1:5" ht="15" customHeight="1" x14ac:dyDescent="0.25">
      <c r="A14" s="1"/>
      <c r="B14" s="47" t="s">
        <v>11</v>
      </c>
      <c r="C14" s="9">
        <f>'Fane 4. Ikke-påvirkelige omk.'!C19*(1+'Fane 11. Nøgletal'!C11)</f>
        <v>8271573.583075582</v>
      </c>
      <c r="D14" s="47" t="s">
        <v>3</v>
      </c>
      <c r="E14" s="1"/>
    </row>
    <row r="15" spans="1:5" x14ac:dyDescent="0.25">
      <c r="A15" s="1"/>
      <c r="B15" s="46" t="s">
        <v>50</v>
      </c>
      <c r="C15" s="46"/>
      <c r="D15" s="46"/>
      <c r="E15" s="1"/>
    </row>
    <row r="16" spans="1:5" x14ac:dyDescent="0.25">
      <c r="A16" s="1"/>
      <c r="B16" s="47" t="s">
        <v>51</v>
      </c>
      <c r="C16" s="9">
        <f>'Fane 5. Kontrol af ØR2023'!C30</f>
        <v>-217001.55370816961</v>
      </c>
      <c r="D16" s="47" t="s">
        <v>3</v>
      </c>
      <c r="E16" s="1"/>
    </row>
    <row r="17" spans="1:5" x14ac:dyDescent="0.25">
      <c r="A17" s="1"/>
      <c r="B17" s="46" t="s">
        <v>56</v>
      </c>
      <c r="C17" s="46"/>
      <c r="D17" s="46"/>
      <c r="E17" s="1"/>
    </row>
    <row r="18" spans="1:5" x14ac:dyDescent="0.25">
      <c r="A18" s="1"/>
      <c r="B18" s="47" t="s">
        <v>57</v>
      </c>
      <c r="C18" s="9">
        <f>'Fane 6. Skattesagen'!C15</f>
        <v>0</v>
      </c>
      <c r="D18" s="47" t="s">
        <v>3</v>
      </c>
      <c r="E18" s="1"/>
    </row>
    <row r="19" spans="1:5" x14ac:dyDescent="0.25">
      <c r="A19" s="1"/>
      <c r="B19" s="46" t="s">
        <v>59</v>
      </c>
      <c r="C19" s="10">
        <f>SUM(C12,C14,C16,C18)</f>
        <v>17900463.350012448</v>
      </c>
      <c r="D19" s="11"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Lp1mnzqUsEIlY27kO0xisz3BUvgyXGO2d+fL+uw+DUXfZhkv71iDgrRNwYGMBYjgFMIbDY9VDfhrVZSg+C0SvA==" saltValue="BJsvubfjvGf+J7/BrgViAg=="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2" t="s">
        <v>97</v>
      </c>
      <c r="C3" s="82"/>
      <c r="D3" s="82"/>
      <c r="E3" s="1"/>
    </row>
    <row r="4" spans="1:5" ht="15" customHeight="1" x14ac:dyDescent="0.25">
      <c r="A4" s="1"/>
      <c r="B4" s="82"/>
      <c r="C4" s="82"/>
      <c r="D4" s="82"/>
      <c r="E4" s="1"/>
    </row>
    <row r="5" spans="1:5" x14ac:dyDescent="0.25">
      <c r="A5" s="1"/>
      <c r="B5" s="83" t="s">
        <v>20</v>
      </c>
      <c r="C5" s="83"/>
      <c r="D5" s="83"/>
      <c r="E5" s="1"/>
    </row>
    <row r="6" spans="1:5" x14ac:dyDescent="0.25">
      <c r="A6" s="1"/>
      <c r="B6" s="57"/>
      <c r="C6" s="57"/>
      <c r="D6" s="57"/>
      <c r="E6" s="1"/>
    </row>
    <row r="7" spans="1:5" x14ac:dyDescent="0.25">
      <c r="A7" s="1"/>
      <c r="B7" s="1"/>
      <c r="C7" s="1"/>
      <c r="D7" s="1"/>
      <c r="E7" s="1"/>
    </row>
    <row r="8" spans="1:5" x14ac:dyDescent="0.25">
      <c r="A8" s="1"/>
      <c r="B8" s="46" t="s">
        <v>12</v>
      </c>
      <c r="C8" s="46"/>
      <c r="D8" s="46"/>
      <c r="E8" s="1"/>
    </row>
    <row r="9" spans="1:5" ht="15" customHeight="1" x14ac:dyDescent="0.25">
      <c r="A9" s="1"/>
      <c r="B9" s="44" t="s">
        <v>89</v>
      </c>
      <c r="C9" s="7">
        <f>'Fane 2.2. Økonomisk ramme 2026'!C12</f>
        <v>9845891.3206450362</v>
      </c>
      <c r="D9" s="44" t="s">
        <v>3</v>
      </c>
      <c r="E9" s="1"/>
    </row>
    <row r="10" spans="1:5" ht="15" customHeight="1" x14ac:dyDescent="0.25">
      <c r="A10" s="1"/>
      <c r="B10" s="24" t="s">
        <v>17</v>
      </c>
      <c r="C10" s="7">
        <f>C9*'Fane 11. Nøgletal'!C11</f>
        <v>652782.59455876588</v>
      </c>
      <c r="D10" s="44" t="s">
        <v>3</v>
      </c>
      <c r="E10" s="1"/>
    </row>
    <row r="11" spans="1:5" ht="15" customHeight="1" x14ac:dyDescent="0.25">
      <c r="A11" s="1"/>
      <c r="B11" s="24" t="s">
        <v>36</v>
      </c>
      <c r="C11" s="7">
        <f>-SUM(C9:C10)*'Fane 11. Nøgletal'!C16</f>
        <v>-178477.45655846465</v>
      </c>
      <c r="D11" s="44" t="s">
        <v>3</v>
      </c>
      <c r="E11" s="1"/>
    </row>
    <row r="12" spans="1:5" x14ac:dyDescent="0.25">
      <c r="A12" s="1"/>
      <c r="B12" s="51" t="s">
        <v>19</v>
      </c>
      <c r="C12" s="9">
        <f>SUM(C9:C11)</f>
        <v>10320196.458645338</v>
      </c>
      <c r="D12" s="47" t="s">
        <v>3</v>
      </c>
      <c r="E12" s="1"/>
    </row>
    <row r="13" spans="1:5" x14ac:dyDescent="0.25">
      <c r="A13" s="1"/>
      <c r="B13" s="46" t="s">
        <v>11</v>
      </c>
      <c r="C13" s="46"/>
      <c r="D13" s="46"/>
      <c r="E13" s="1"/>
    </row>
    <row r="14" spans="1:5" ht="15" customHeight="1" x14ac:dyDescent="0.25">
      <c r="A14" s="1"/>
      <c r="B14" s="47" t="s">
        <v>11</v>
      </c>
      <c r="C14" s="9">
        <f>'Fane 4. Ikke-påvirkelige omk.'!C19*(1+'Fane 11. Nøgletal'!C11)^2</f>
        <v>8819978.9116334934</v>
      </c>
      <c r="D14" s="47" t="s">
        <v>3</v>
      </c>
      <c r="E14" s="1"/>
    </row>
    <row r="15" spans="1:5" ht="15" customHeight="1" x14ac:dyDescent="0.25">
      <c r="A15" s="1"/>
      <c r="B15" s="46" t="s">
        <v>50</v>
      </c>
      <c r="C15" s="46"/>
      <c r="D15" s="46"/>
      <c r="E15" s="1"/>
    </row>
    <row r="16" spans="1:5" ht="15" customHeight="1" x14ac:dyDescent="0.25">
      <c r="A16" s="1"/>
      <c r="B16" s="47" t="s">
        <v>51</v>
      </c>
      <c r="C16" s="9">
        <v>0</v>
      </c>
      <c r="D16" s="47" t="s">
        <v>3</v>
      </c>
      <c r="E16" s="1"/>
    </row>
    <row r="17" spans="1:5" ht="15" customHeight="1" x14ac:dyDescent="0.25">
      <c r="A17" s="1"/>
      <c r="B17" s="46" t="s">
        <v>56</v>
      </c>
      <c r="C17" s="46"/>
      <c r="D17" s="46"/>
      <c r="E17" s="1"/>
    </row>
    <row r="18" spans="1:5" ht="15" customHeight="1" x14ac:dyDescent="0.25">
      <c r="A18" s="1"/>
      <c r="B18" s="47" t="s">
        <v>57</v>
      </c>
      <c r="C18" s="9">
        <f>'Fane 6. Skattesagen'!C16</f>
        <v>0</v>
      </c>
      <c r="D18" s="47" t="s">
        <v>3</v>
      </c>
      <c r="E18" s="1"/>
    </row>
    <row r="19" spans="1:5" x14ac:dyDescent="0.25">
      <c r="A19" s="1"/>
      <c r="B19" s="46" t="s">
        <v>90</v>
      </c>
      <c r="C19" s="10">
        <f>SUM(C12,C14,C16,C18)</f>
        <v>19140175.370278832</v>
      </c>
      <c r="D19" s="11" t="s">
        <v>3</v>
      </c>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rcr0qmmUP36jwIdPnllQ+INHYreCt7MWW8MWDQUBx9VLcISfZi412fVpymCdNtuBEmIBupseprpWh7Q0LDMIKA==" saltValue="1+RiEnBVQ1zdmVFK0RCOGQ=="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2" t="s">
        <v>98</v>
      </c>
      <c r="C3" s="82"/>
      <c r="D3" s="82"/>
      <c r="E3" s="1"/>
    </row>
    <row r="4" spans="1:5" ht="15" customHeight="1" x14ac:dyDescent="0.25">
      <c r="A4" s="1"/>
      <c r="B4" s="82"/>
      <c r="C4" s="82"/>
      <c r="D4" s="82"/>
      <c r="E4" s="1"/>
    </row>
    <row r="5" spans="1:5" x14ac:dyDescent="0.25">
      <c r="A5" s="1"/>
      <c r="B5" s="83" t="s">
        <v>20</v>
      </c>
      <c r="C5" s="83"/>
      <c r="D5" s="83"/>
      <c r="E5" s="1"/>
    </row>
    <row r="6" spans="1:5" x14ac:dyDescent="0.25">
      <c r="A6" s="1"/>
      <c r="B6" s="57"/>
      <c r="C6" s="57"/>
      <c r="D6" s="57"/>
      <c r="E6" s="1"/>
    </row>
    <row r="7" spans="1:5" x14ac:dyDescent="0.25">
      <c r="A7" s="1"/>
      <c r="B7" s="1"/>
      <c r="C7" s="1"/>
      <c r="D7" s="1"/>
      <c r="E7" s="1"/>
    </row>
    <row r="8" spans="1:5" x14ac:dyDescent="0.25">
      <c r="A8" s="1"/>
      <c r="B8" s="46" t="s">
        <v>12</v>
      </c>
      <c r="C8" s="46"/>
      <c r="D8" s="46"/>
      <c r="E8" s="1"/>
    </row>
    <row r="9" spans="1:5" ht="15" customHeight="1" x14ac:dyDescent="0.25">
      <c r="A9" s="1"/>
      <c r="B9" s="44" t="s">
        <v>100</v>
      </c>
      <c r="C9" s="7">
        <f>'Fane 2.3. Økonomisk ramme 2027'!C12</f>
        <v>10320196.458645338</v>
      </c>
      <c r="D9" s="44" t="s">
        <v>3</v>
      </c>
      <c r="E9" s="1"/>
    </row>
    <row r="10" spans="1:5" ht="15" customHeight="1" x14ac:dyDescent="0.25">
      <c r="A10" s="1"/>
      <c r="B10" s="24" t="s">
        <v>17</v>
      </c>
      <c r="C10" s="7">
        <f>C9*'Fane 11. Nøgletal'!C11</f>
        <v>684229.02520818589</v>
      </c>
      <c r="D10" s="44" t="s">
        <v>3</v>
      </c>
      <c r="E10" s="1"/>
    </row>
    <row r="11" spans="1:5" ht="15" customHeight="1" x14ac:dyDescent="0.25">
      <c r="A11" s="1"/>
      <c r="B11" s="24" t="s">
        <v>36</v>
      </c>
      <c r="C11" s="7">
        <f>-SUM(C9:C10)*'Fane 11. Nøgletal'!C16</f>
        <v>-187075.23322550993</v>
      </c>
      <c r="D11" s="44" t="s">
        <v>3</v>
      </c>
      <c r="E11" s="1"/>
    </row>
    <row r="12" spans="1:5" x14ac:dyDescent="0.25">
      <c r="A12" s="1"/>
      <c r="B12" s="51" t="s">
        <v>19</v>
      </c>
      <c r="C12" s="9">
        <f>SUM(C9:C11)</f>
        <v>10817350.250628015</v>
      </c>
      <c r="D12" s="47" t="s">
        <v>3</v>
      </c>
      <c r="E12" s="1"/>
    </row>
    <row r="13" spans="1:5" x14ac:dyDescent="0.25">
      <c r="A13" s="1"/>
      <c r="B13" s="46" t="s">
        <v>11</v>
      </c>
      <c r="C13" s="46"/>
      <c r="D13" s="46"/>
      <c r="E13" s="1"/>
    </row>
    <row r="14" spans="1:5" ht="15" customHeight="1" x14ac:dyDescent="0.25">
      <c r="A14" s="1"/>
      <c r="B14" s="47" t="s">
        <v>11</v>
      </c>
      <c r="C14" s="9">
        <f>'Fane 4. Ikke-påvirkelige omk.'!C19*(1+'Fane 11. Nøgletal'!C11)^3</f>
        <v>9404743.5134747941</v>
      </c>
      <c r="D14" s="47" t="s">
        <v>3</v>
      </c>
      <c r="E14" s="1"/>
    </row>
    <row r="15" spans="1:5" ht="15" customHeight="1" x14ac:dyDescent="0.25">
      <c r="A15" s="1"/>
      <c r="B15" s="46" t="s">
        <v>56</v>
      </c>
      <c r="C15" s="46"/>
      <c r="D15" s="46"/>
      <c r="E15" s="1"/>
    </row>
    <row r="16" spans="1:5" ht="15" customHeight="1" x14ac:dyDescent="0.25">
      <c r="A16" s="1"/>
      <c r="B16" s="47" t="s">
        <v>57</v>
      </c>
      <c r="C16" s="9">
        <f>'Fane 6. Skattesagen'!C17</f>
        <v>0</v>
      </c>
      <c r="D16" s="47" t="s">
        <v>3</v>
      </c>
      <c r="E16" s="1"/>
    </row>
    <row r="17" spans="1:5" x14ac:dyDescent="0.25">
      <c r="A17" s="1"/>
      <c r="B17" s="46" t="s">
        <v>101</v>
      </c>
      <c r="C17" s="10">
        <f>SUM(C12,C14,C16)</f>
        <v>20222093.764102809</v>
      </c>
      <c r="D17" s="11" t="s">
        <v>3</v>
      </c>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Tcx2P38VFHNiVqBYgqcl345iWIiBcXJN/81Zbm53nEEU9A1sF9xOAL/w+/RJTSWfNnwnFikzH552iiyjl8W0Nw==" saltValue="jmTNvZLzfOevmWX5smH6Qg==" spinCount="100000" sheet="1" objects="1" scenarios="1"/>
  <customSheetViews>
    <customSheetView guid="{61068CEC-D951-4EA8-B2F0-E3FAF0E2CE33}" showPageBreaks="1" showGridLines="0" hiddenColumns="1" view="pageLayout">
      <pageMargins left="0.7" right="0.7" top="0.75" bottom="0.75" header="0.3" footer="0.3"/>
      <pageSetup paperSize="9" orientation="portrait" r:id="rId1"/>
    </customSheetView>
  </customSheetViews>
  <mergeCells count="2">
    <mergeCell ref="B3:D4"/>
    <mergeCell ref="B5:D5"/>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G56"/>
  <sheetViews>
    <sheetView showGridLines="0" zoomScaleNormal="100" workbookViewId="0"/>
  </sheetViews>
  <sheetFormatPr defaultColWidth="0" defaultRowHeight="15" zeroHeight="1" x14ac:dyDescent="0.25"/>
  <cols>
    <col min="1" max="1" width="5.140625" style="2" customWidth="1"/>
    <col min="2" max="2" width="50.5703125" style="2" customWidth="1"/>
    <col min="3" max="3" width="13.5703125" style="2" customWidth="1"/>
    <col min="4" max="4" width="3.85546875" style="2" customWidth="1"/>
    <col min="5" max="5" width="12.28515625" style="2" customWidth="1"/>
    <col min="6" max="7" width="0" style="2" hidden="1" customWidth="1"/>
    <col min="8"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84" t="s">
        <v>99</v>
      </c>
      <c r="C3" s="84"/>
      <c r="D3" s="84"/>
      <c r="E3" s="1"/>
    </row>
    <row r="4" spans="1:5" ht="15" customHeight="1" x14ac:dyDescent="0.25">
      <c r="A4" s="1"/>
      <c r="B4" s="84"/>
      <c r="C4" s="84"/>
      <c r="D4" s="84"/>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46" t="s">
        <v>102</v>
      </c>
      <c r="C8" s="46"/>
      <c r="D8" s="46"/>
      <c r="E8" s="1"/>
    </row>
    <row r="9" spans="1:5" x14ac:dyDescent="0.25">
      <c r="A9" s="1"/>
      <c r="B9" s="44" t="s">
        <v>46</v>
      </c>
      <c r="C9" s="7">
        <v>8222445.4896815652</v>
      </c>
      <c r="D9" s="44" t="s">
        <v>3</v>
      </c>
      <c r="E9" s="1"/>
    </row>
    <row r="10" spans="1:5" x14ac:dyDescent="0.25">
      <c r="A10" s="1"/>
      <c r="B10" s="22" t="s">
        <v>42</v>
      </c>
      <c r="C10" s="7">
        <v>28420.716799999998</v>
      </c>
      <c r="D10" s="44" t="s">
        <v>3</v>
      </c>
      <c r="E10" s="1"/>
    </row>
    <row r="11" spans="1:5" x14ac:dyDescent="0.25">
      <c r="A11" s="1"/>
      <c r="B11" s="22" t="s">
        <v>43</v>
      </c>
      <c r="C11" s="8">
        <v>0</v>
      </c>
      <c r="D11" s="44" t="s">
        <v>3</v>
      </c>
      <c r="E11" s="1"/>
    </row>
    <row r="12" spans="1:5" x14ac:dyDescent="0.25">
      <c r="A12" s="1"/>
      <c r="B12" s="22" t="s">
        <v>45</v>
      </c>
      <c r="C12" s="8">
        <v>0</v>
      </c>
      <c r="D12" s="44" t="s">
        <v>3</v>
      </c>
      <c r="E12" s="1"/>
    </row>
    <row r="13" spans="1:5" x14ac:dyDescent="0.25">
      <c r="A13" s="1"/>
      <c r="B13" s="22" t="s">
        <v>17</v>
      </c>
      <c r="C13" s="8">
        <v>295015.45335010369</v>
      </c>
      <c r="D13" s="44" t="s">
        <v>3</v>
      </c>
      <c r="E13" s="1"/>
    </row>
    <row r="14" spans="1:5" x14ac:dyDescent="0.25">
      <c r="A14" s="1"/>
      <c r="B14" s="22" t="s">
        <v>36</v>
      </c>
      <c r="C14" s="8">
        <v>-145279.98821713839</v>
      </c>
      <c r="D14" s="44" t="s">
        <v>3</v>
      </c>
      <c r="E14" s="1"/>
    </row>
    <row r="15" spans="1:5" x14ac:dyDescent="0.25">
      <c r="A15" s="1"/>
      <c r="B15" s="41" t="s">
        <v>19</v>
      </c>
      <c r="C15" s="9">
        <v>8400601.6716145314</v>
      </c>
      <c r="D15" s="47" t="s">
        <v>3</v>
      </c>
      <c r="E15" s="1"/>
    </row>
    <row r="16" spans="1:5" x14ac:dyDescent="0.25">
      <c r="A16" s="1"/>
      <c r="B16" s="46" t="s">
        <v>11</v>
      </c>
      <c r="C16" s="46"/>
      <c r="D16" s="46"/>
      <c r="E16" s="1"/>
    </row>
    <row r="17" spans="1:5" x14ac:dyDescent="0.25">
      <c r="A17" s="1"/>
      <c r="B17" s="47" t="s">
        <v>11</v>
      </c>
      <c r="C17" s="9">
        <v>8057823.7826956799</v>
      </c>
      <c r="D17" s="47" t="s">
        <v>3</v>
      </c>
      <c r="E17" s="1"/>
    </row>
    <row r="18" spans="1:5" x14ac:dyDescent="0.25">
      <c r="A18" s="1"/>
      <c r="B18" s="46" t="s">
        <v>32</v>
      </c>
      <c r="C18" s="46"/>
      <c r="D18" s="46"/>
      <c r="E18" s="1"/>
    </row>
    <row r="19" spans="1:5" x14ac:dyDescent="0.25">
      <c r="A19" s="1"/>
      <c r="B19" s="22" t="s">
        <v>29</v>
      </c>
      <c r="C19" s="8">
        <v>0</v>
      </c>
      <c r="D19" s="44" t="s">
        <v>3</v>
      </c>
      <c r="E19" s="1"/>
    </row>
    <row r="20" spans="1:5" x14ac:dyDescent="0.25">
      <c r="A20" s="1"/>
      <c r="B20" s="22" t="s">
        <v>30</v>
      </c>
      <c r="C20" s="8">
        <v>0</v>
      </c>
      <c r="D20" s="44" t="s">
        <v>3</v>
      </c>
      <c r="E20" s="1"/>
    </row>
    <row r="21" spans="1:5" x14ac:dyDescent="0.25">
      <c r="A21" s="1"/>
      <c r="B21" s="22" t="s">
        <v>61</v>
      </c>
      <c r="C21" s="8">
        <v>0</v>
      </c>
      <c r="D21" s="44" t="s">
        <v>3</v>
      </c>
      <c r="E21" s="1"/>
    </row>
    <row r="22" spans="1:5" x14ac:dyDescent="0.25">
      <c r="A22" s="1"/>
      <c r="B22" s="41" t="s">
        <v>33</v>
      </c>
      <c r="C22" s="9">
        <v>0</v>
      </c>
      <c r="D22" s="47" t="s">
        <v>3</v>
      </c>
      <c r="E22" s="1"/>
    </row>
    <row r="23" spans="1:5" x14ac:dyDescent="0.25">
      <c r="A23" s="1"/>
      <c r="B23" s="46" t="s">
        <v>50</v>
      </c>
      <c r="C23" s="46"/>
      <c r="D23" s="46"/>
      <c r="E23" s="1"/>
    </row>
    <row r="24" spans="1:5" x14ac:dyDescent="0.25">
      <c r="A24" s="1"/>
      <c r="B24" s="41" t="s">
        <v>51</v>
      </c>
      <c r="C24" s="9">
        <v>-474852.51301510446</v>
      </c>
      <c r="D24" s="47" t="s">
        <v>3</v>
      </c>
      <c r="E24" s="1"/>
    </row>
    <row r="25" spans="1:5" x14ac:dyDescent="0.25">
      <c r="A25" s="1"/>
      <c r="B25" s="46" t="s">
        <v>56</v>
      </c>
      <c r="C25" s="46"/>
      <c r="D25" s="46"/>
      <c r="E25" s="1"/>
    </row>
    <row r="26" spans="1:5" x14ac:dyDescent="0.25">
      <c r="A26" s="1"/>
      <c r="B26" s="47" t="s">
        <v>57</v>
      </c>
      <c r="C26" s="9">
        <v>0</v>
      </c>
      <c r="D26" s="47" t="s">
        <v>3</v>
      </c>
      <c r="E26" s="1"/>
    </row>
    <row r="27" spans="1:5" ht="15" customHeight="1" x14ac:dyDescent="0.25">
      <c r="A27" s="1"/>
      <c r="B27" s="46" t="s">
        <v>47</v>
      </c>
      <c r="C27" s="10">
        <v>15983572.941295108</v>
      </c>
      <c r="D27" s="11" t="s">
        <v>3</v>
      </c>
      <c r="E27" s="1"/>
    </row>
    <row r="28" spans="1:5" ht="30" customHeight="1" x14ac:dyDescent="0.25">
      <c r="A28" s="1"/>
      <c r="B28" s="85" t="s">
        <v>138</v>
      </c>
      <c r="C28" s="85"/>
      <c r="D28" s="85"/>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t="15" hidden="1" customHeight="1" x14ac:dyDescent="0.25">
      <c r="A48" s="1"/>
      <c r="B48" s="1"/>
      <c r="C48" s="1"/>
      <c r="D48" s="1"/>
      <c r="E48" s="1"/>
    </row>
    <row r="49" spans="1:5" ht="15" hidden="1" customHeight="1" x14ac:dyDescent="0.25">
      <c r="A49" s="1"/>
      <c r="B49" s="1"/>
      <c r="C49" s="1"/>
      <c r="D49" s="1"/>
      <c r="E49" s="1"/>
    </row>
    <row r="50" spans="1:5" hidden="1" x14ac:dyDescent="0.25">
      <c r="A50" s="27"/>
      <c r="B50" s="27"/>
      <c r="C50" s="27"/>
    </row>
    <row r="51" spans="1:5" hidden="1" x14ac:dyDescent="0.25">
      <c r="A51" s="27"/>
      <c r="B51" s="27"/>
      <c r="C51" s="27"/>
    </row>
    <row r="52" spans="1:5" hidden="1" x14ac:dyDescent="0.25">
      <c r="A52" s="27"/>
      <c r="B52" s="27"/>
      <c r="C52" s="27"/>
    </row>
    <row r="53" spans="1:5" hidden="1" x14ac:dyDescent="0.25">
      <c r="A53" s="27"/>
      <c r="B53" s="27"/>
      <c r="C53" s="27"/>
    </row>
    <row r="54" spans="1:5" hidden="1" x14ac:dyDescent="0.25">
      <c r="A54" s="27"/>
      <c r="B54" s="27"/>
      <c r="C54" s="27"/>
    </row>
    <row r="55" spans="1:5" hidden="1" x14ac:dyDescent="0.25">
      <c r="A55" s="27"/>
      <c r="B55" s="27"/>
      <c r="C55" s="27"/>
    </row>
    <row r="56" spans="1:5" hidden="1" x14ac:dyDescent="0.25"/>
  </sheetData>
  <sheetProtection algorithmName="SHA-512" hashValue="Z1K/qH2y4HmeZsBJa47rIOZLncnoMiTRK8U9H9nHrjFhztI6K2XJ/ZLSol+rgjse2phUVGe3emha5GU9NSsy7A==" saltValue="dRYmD1tmg4dhyXfXatKmDQ==" spinCount="100000" sheet="1" objects="1" scenarios="1"/>
  <customSheetViews>
    <customSheetView guid="{61068CEC-D951-4EA8-B2F0-E3FAF0E2CE33}" showPageBreaks="1" showGridLines="0" view="pageLayout" topLeftCell="A7">
      <selection activeCell="E15" sqref="E15"/>
      <pageMargins left="0.7" right="0.7" top="0.75" bottom="0.75" header="0.3" footer="0.3"/>
      <pageSetup paperSize="9" orientation="portrait" r:id="rId1"/>
    </customSheetView>
  </customSheetViews>
  <mergeCells count="2">
    <mergeCell ref="B3:D4"/>
    <mergeCell ref="B28:D28"/>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5"/>
  <dimension ref="A1:E55"/>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2" t="s">
        <v>35</v>
      </c>
      <c r="C3" s="82"/>
      <c r="D3" s="82"/>
      <c r="E3" s="1"/>
    </row>
    <row r="4" spans="1:5" ht="15" customHeight="1" x14ac:dyDescent="0.25">
      <c r="A4" s="1"/>
      <c r="B4" s="82"/>
      <c r="C4" s="82"/>
      <c r="D4" s="82"/>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86" t="s">
        <v>103</v>
      </c>
      <c r="C8" s="87"/>
      <c r="D8" s="88"/>
      <c r="E8" s="1"/>
    </row>
    <row r="9" spans="1:5" ht="15" customHeight="1" x14ac:dyDescent="0.25">
      <c r="A9" s="1"/>
      <c r="B9" s="64" t="s">
        <v>23</v>
      </c>
      <c r="C9" s="51" t="s">
        <v>114</v>
      </c>
      <c r="D9" s="47"/>
      <c r="E9" s="1"/>
    </row>
    <row r="10" spans="1:5" ht="15" customHeight="1" x14ac:dyDescent="0.25">
      <c r="A10" s="1"/>
      <c r="B10" s="55" t="s">
        <v>141</v>
      </c>
      <c r="C10" s="56">
        <v>3885440</v>
      </c>
      <c r="D10" s="12" t="s">
        <v>3</v>
      </c>
      <c r="E10" s="1"/>
    </row>
    <row r="11" spans="1:5" x14ac:dyDescent="0.25">
      <c r="A11" s="1"/>
      <c r="B11" s="55" t="s">
        <v>142</v>
      </c>
      <c r="C11" s="56">
        <v>14465</v>
      </c>
      <c r="D11" s="12" t="s">
        <v>3</v>
      </c>
      <c r="E11" s="1"/>
    </row>
    <row r="12" spans="1:5" ht="25.5" x14ac:dyDescent="0.25">
      <c r="A12" s="1"/>
      <c r="B12" s="55" t="s">
        <v>143</v>
      </c>
      <c r="C12" s="56">
        <v>2873743</v>
      </c>
      <c r="D12" s="12" t="s">
        <v>3</v>
      </c>
      <c r="E12" s="1"/>
    </row>
    <row r="13" spans="1:5" x14ac:dyDescent="0.25">
      <c r="A13" s="1"/>
      <c r="B13" s="55" t="s">
        <v>144</v>
      </c>
      <c r="C13" s="56">
        <v>48879</v>
      </c>
      <c r="D13" s="12" t="s">
        <v>3</v>
      </c>
      <c r="E13" s="1"/>
    </row>
    <row r="14" spans="1:5" x14ac:dyDescent="0.25">
      <c r="A14" s="1"/>
      <c r="B14" s="55" t="s">
        <v>145</v>
      </c>
      <c r="C14" s="56">
        <v>73</v>
      </c>
      <c r="D14" s="12" t="s">
        <v>3</v>
      </c>
      <c r="E14" s="1"/>
    </row>
    <row r="15" spans="1:5" x14ac:dyDescent="0.25">
      <c r="A15" s="1"/>
      <c r="B15" s="55"/>
      <c r="C15" s="56"/>
      <c r="D15" s="12" t="s">
        <v>3</v>
      </c>
      <c r="E15" s="1"/>
    </row>
    <row r="16" spans="1:5" x14ac:dyDescent="0.25">
      <c r="A16" s="1"/>
      <c r="B16" s="55"/>
      <c r="C16" s="56"/>
      <c r="D16" s="12" t="s">
        <v>3</v>
      </c>
      <c r="E16" s="1"/>
    </row>
    <row r="17" spans="1:5" x14ac:dyDescent="0.25">
      <c r="A17" s="1"/>
      <c r="B17" s="55"/>
      <c r="C17" s="56"/>
      <c r="D17" s="12" t="s">
        <v>3</v>
      </c>
      <c r="E17" s="1"/>
    </row>
    <row r="18" spans="1:5" x14ac:dyDescent="0.25">
      <c r="A18" s="1"/>
      <c r="B18" s="65" t="s">
        <v>104</v>
      </c>
      <c r="C18" s="10">
        <f>SUM(C10:C17)</f>
        <v>6822600</v>
      </c>
      <c r="D18" s="11" t="s">
        <v>3</v>
      </c>
      <c r="E18" s="1"/>
    </row>
    <row r="19" spans="1:5" x14ac:dyDescent="0.25">
      <c r="A19" s="1"/>
      <c r="B19" s="65" t="s">
        <v>105</v>
      </c>
      <c r="C19" s="10">
        <f>C18*(1+'Fane 11. Nøgletal'!C11)^2</f>
        <v>7757266.7945940001</v>
      </c>
      <c r="D19" s="11" t="s">
        <v>3</v>
      </c>
      <c r="E19" s="1"/>
    </row>
    <row r="20" spans="1:5" x14ac:dyDescent="0.25">
      <c r="A20" s="1"/>
      <c r="B20" s="14"/>
      <c r="C20" s="13"/>
      <c r="D20" s="13"/>
      <c r="E20" s="1"/>
    </row>
    <row r="21" spans="1:5" x14ac:dyDescent="0.25">
      <c r="A21" s="1"/>
      <c r="B21" s="14"/>
      <c r="C21" s="13"/>
      <c r="D21" s="13"/>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row r="51" spans="1:5" hidden="1" x14ac:dyDescent="0.25">
      <c r="A51" s="27"/>
      <c r="B51" s="27"/>
      <c r="C51" s="27"/>
      <c r="D51" s="27"/>
      <c r="E51" s="27"/>
    </row>
    <row r="52" spans="1:5" hidden="1" x14ac:dyDescent="0.25">
      <c r="A52" s="27"/>
      <c r="B52" s="27"/>
      <c r="C52" s="27"/>
      <c r="D52" s="27"/>
      <c r="E52" s="27"/>
    </row>
    <row r="53" spans="1:5" hidden="1" x14ac:dyDescent="0.25">
      <c r="A53" s="27"/>
      <c r="B53" s="27"/>
      <c r="C53" s="27"/>
      <c r="D53" s="27"/>
      <c r="E53" s="27"/>
    </row>
    <row r="54" spans="1:5" hidden="1" x14ac:dyDescent="0.25">
      <c r="A54" s="27"/>
      <c r="B54" s="27"/>
      <c r="C54" s="27"/>
      <c r="D54" s="27"/>
      <c r="E54" s="27"/>
    </row>
    <row r="55" spans="1:5" hidden="1" x14ac:dyDescent="0.25">
      <c r="A55" s="27"/>
      <c r="B55" s="27"/>
      <c r="C55" s="27"/>
      <c r="D55" s="27"/>
      <c r="E55" s="27"/>
    </row>
  </sheetData>
  <sheetProtection algorithmName="SHA-512" hashValue="E21fFaEGtkzQh7b6Bc1G2intcJhU/a6+X0GCfSO6mTy6L3XqVHmxMhlUZjmilyELHTnn/qTJmPIY0sOnB4F+pg==" saltValue="LFnhUDklEJPPMT0VO6aqXg==" spinCount="100000" sheet="1" objects="1" scenarios="1"/>
  <customSheetViews>
    <customSheetView guid="{61068CEC-D951-4EA8-B2F0-E3FAF0E2CE33}" showPageBreaks="1" showGridLines="0" view="pageLayout">
      <selection activeCell="C14" sqref="C14"/>
      <pageMargins left="0.75" right="0.7" top="0.75" bottom="0.75" header="0.3" footer="0.3"/>
      <pageSetup paperSize="9" orientation="portrait" r:id="rId1"/>
    </customSheetView>
  </customSheetViews>
  <mergeCells count="2">
    <mergeCell ref="B3:D4"/>
    <mergeCell ref="B8:D8"/>
  </mergeCells>
  <pageMargins left="0.75"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1:E51"/>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84" t="s">
        <v>120</v>
      </c>
      <c r="C3" s="84"/>
      <c r="D3" s="84"/>
      <c r="E3" s="1"/>
    </row>
    <row r="4" spans="1:5" ht="15" customHeight="1" x14ac:dyDescent="0.25">
      <c r="A4" s="1"/>
      <c r="B4" s="84"/>
      <c r="C4" s="84"/>
      <c r="D4" s="84"/>
      <c r="E4" s="1"/>
    </row>
    <row r="5" spans="1:5" ht="15" customHeight="1" x14ac:dyDescent="0.25">
      <c r="A5" s="1"/>
      <c r="B5" s="84"/>
      <c r="C5" s="84"/>
      <c r="D5" s="84"/>
      <c r="E5" s="1"/>
    </row>
    <row r="6" spans="1:5" ht="15" customHeight="1" x14ac:dyDescent="0.25">
      <c r="A6" s="1"/>
      <c r="B6" s="58"/>
      <c r="C6" s="58"/>
      <c r="D6" s="58"/>
      <c r="E6" s="1"/>
    </row>
    <row r="7" spans="1:5" x14ac:dyDescent="0.25">
      <c r="A7" s="1"/>
      <c r="B7" s="1"/>
      <c r="C7" s="1"/>
      <c r="D7" s="1"/>
      <c r="E7" s="1"/>
    </row>
    <row r="8" spans="1:5" x14ac:dyDescent="0.25">
      <c r="A8" s="1"/>
      <c r="B8" s="86" t="s">
        <v>54</v>
      </c>
      <c r="C8" s="87"/>
      <c r="D8" s="88"/>
      <c r="E8" s="1"/>
    </row>
    <row r="9" spans="1:5" x14ac:dyDescent="0.25">
      <c r="A9" s="1"/>
      <c r="B9" s="49" t="s">
        <v>121</v>
      </c>
      <c r="C9" s="8">
        <v>-802701.04268920049</v>
      </c>
      <c r="D9" s="12" t="s">
        <v>3</v>
      </c>
      <c r="E9" s="1"/>
    </row>
    <row r="10" spans="1:5" x14ac:dyDescent="0.25">
      <c r="A10" s="1"/>
      <c r="B10" s="49" t="s">
        <v>122</v>
      </c>
      <c r="C10" s="8">
        <v>-434003.10741633922</v>
      </c>
      <c r="D10" s="12" t="s">
        <v>3</v>
      </c>
      <c r="E10" s="1"/>
    </row>
    <row r="11" spans="1:5" x14ac:dyDescent="0.25">
      <c r="A11" s="1"/>
      <c r="B11" s="65"/>
      <c r="C11" s="20"/>
      <c r="D11" s="66"/>
      <c r="E11" s="1"/>
    </row>
    <row r="12" spans="1:5" ht="39.75" customHeight="1" x14ac:dyDescent="0.25">
      <c r="A12" s="1"/>
      <c r="B12" s="89" t="s">
        <v>123</v>
      </c>
      <c r="C12" s="90"/>
      <c r="D12" s="91"/>
      <c r="E12" s="1"/>
    </row>
    <row r="13" spans="1:5" x14ac:dyDescent="0.25">
      <c r="A13" s="1"/>
      <c r="B13" s="1"/>
      <c r="C13" s="1"/>
      <c r="D13" s="1"/>
      <c r="E13" s="1"/>
    </row>
    <row r="14" spans="1:5" x14ac:dyDescent="0.25">
      <c r="A14" s="1"/>
      <c r="B14" s="59" t="s">
        <v>124</v>
      </c>
      <c r="C14" s="60"/>
      <c r="D14" s="61"/>
      <c r="E14" s="1"/>
    </row>
    <row r="15" spans="1:5" x14ac:dyDescent="0.25">
      <c r="A15" s="1"/>
      <c r="B15" s="49" t="s">
        <v>125</v>
      </c>
      <c r="C15" s="8">
        <f>IF(C10&lt;0,C10,0)</f>
        <v>-434003.10741633922</v>
      </c>
      <c r="D15" s="12" t="s">
        <v>3</v>
      </c>
      <c r="E15" s="1"/>
    </row>
    <row r="16" spans="1:5" x14ac:dyDescent="0.25">
      <c r="A16" s="1"/>
      <c r="B16" s="49" t="s">
        <v>126</v>
      </c>
      <c r="C16" s="8">
        <f>IF(SUM(C9)&gt;0,SUM(C9),0)</f>
        <v>0</v>
      </c>
      <c r="D16" s="12" t="s">
        <v>3</v>
      </c>
      <c r="E16" s="1"/>
    </row>
    <row r="17" spans="1:5" ht="26.25" x14ac:dyDescent="0.25">
      <c r="A17" s="1"/>
      <c r="B17" s="62" t="s">
        <v>140</v>
      </c>
      <c r="C17" s="54">
        <f>IF(SUM(C15:C16)&gt;0,0,SUM(C15:C16))</f>
        <v>-434003.10741633922</v>
      </c>
      <c r="D17" s="15" t="s">
        <v>3</v>
      </c>
      <c r="E17" s="1"/>
    </row>
    <row r="18" spans="1:5" x14ac:dyDescent="0.25">
      <c r="A18" s="1"/>
      <c r="B18" s="65"/>
      <c r="C18" s="20"/>
      <c r="D18" s="66"/>
      <c r="E18" s="1"/>
    </row>
    <row r="19" spans="1:5" x14ac:dyDescent="0.25">
      <c r="A19" s="1"/>
      <c r="B19" s="1"/>
      <c r="C19" s="1"/>
      <c r="D19" s="1"/>
      <c r="E19" s="1"/>
    </row>
    <row r="20" spans="1:5" x14ac:dyDescent="0.25">
      <c r="A20" s="1"/>
      <c r="B20" s="59" t="s">
        <v>127</v>
      </c>
      <c r="C20" s="60"/>
      <c r="D20" s="61"/>
      <c r="E20" s="1"/>
    </row>
    <row r="21" spans="1:5" x14ac:dyDescent="0.25">
      <c r="A21" s="1"/>
      <c r="B21" s="49" t="s">
        <v>128</v>
      </c>
      <c r="C21" s="8">
        <v>14959282.840044221</v>
      </c>
      <c r="D21" s="12" t="s">
        <v>3</v>
      </c>
      <c r="E21" s="1"/>
    </row>
    <row r="22" spans="1:5" x14ac:dyDescent="0.25">
      <c r="A22" s="1"/>
      <c r="B22" s="49" t="s">
        <v>129</v>
      </c>
      <c r="C22" s="8">
        <v>14025162</v>
      </c>
      <c r="D22" s="12" t="s">
        <v>3</v>
      </c>
      <c r="E22" s="1"/>
    </row>
    <row r="23" spans="1:5" x14ac:dyDescent="0.25">
      <c r="A23" s="1"/>
      <c r="B23" s="49" t="s">
        <v>24</v>
      </c>
      <c r="C23" s="8">
        <v>0</v>
      </c>
      <c r="D23" s="12" t="s">
        <v>3</v>
      </c>
      <c r="E23" s="1"/>
    </row>
    <row r="24" spans="1:5" x14ac:dyDescent="0.25">
      <c r="A24" s="1"/>
      <c r="B24" s="48" t="s">
        <v>130</v>
      </c>
      <c r="C24" s="54">
        <f>C21-C22-C23</f>
        <v>934120.84004422091</v>
      </c>
      <c r="D24" s="15" t="s">
        <v>3</v>
      </c>
      <c r="E24" s="1"/>
    </row>
    <row r="25" spans="1:5" x14ac:dyDescent="0.25">
      <c r="A25" s="1"/>
      <c r="B25" s="65"/>
      <c r="C25" s="20"/>
      <c r="D25" s="66"/>
      <c r="E25" s="1"/>
    </row>
    <row r="26" spans="1:5" x14ac:dyDescent="0.25">
      <c r="A26" s="1"/>
      <c r="B26" s="1"/>
      <c r="C26" s="1"/>
      <c r="D26" s="1"/>
      <c r="E26" s="1"/>
    </row>
    <row r="27" spans="1:5" x14ac:dyDescent="0.25">
      <c r="A27" s="1"/>
      <c r="B27" s="86" t="s">
        <v>131</v>
      </c>
      <c r="C27" s="87"/>
      <c r="D27" s="88"/>
      <c r="E27" s="1"/>
    </row>
    <row r="28" spans="1:5" x14ac:dyDescent="0.25">
      <c r="A28" s="1"/>
      <c r="B28" s="50" t="s">
        <v>50</v>
      </c>
      <c r="C28" s="8">
        <f>IF(C17&lt;0,IF(C24&lt;0,SUM(C17,C24),IF(C9&gt;0,SUM(C9:C10),C17)),IF(AND(C24&lt;0,SUM(C24,C10)&lt;0),IF(C10&lt;0,C24,IF(SUM(C9:C10)&gt;0,SUM(C24,C10),IF(AND(C24&lt;0,C17=0,C10&gt;0),IF(SUM(C9:C10)&gt;0,C24+C10,C24)))),0))</f>
        <v>-434003.10741633922</v>
      </c>
      <c r="D28" s="12" t="s">
        <v>3</v>
      </c>
      <c r="E28" s="1"/>
    </row>
    <row r="29" spans="1:5" x14ac:dyDescent="0.25">
      <c r="A29" s="1"/>
      <c r="B29" s="50" t="s">
        <v>37</v>
      </c>
      <c r="C29" s="8">
        <v>2</v>
      </c>
      <c r="D29" s="12" t="s">
        <v>18</v>
      </c>
      <c r="E29" s="1"/>
    </row>
    <row r="30" spans="1:5" x14ac:dyDescent="0.25">
      <c r="A30" s="1"/>
      <c r="B30" s="48" t="s">
        <v>55</v>
      </c>
      <c r="C30" s="9">
        <f>C28/C29</f>
        <v>-217001.55370816961</v>
      </c>
      <c r="D30" s="15" t="s">
        <v>3</v>
      </c>
      <c r="E30" s="1"/>
    </row>
    <row r="31" spans="1:5" x14ac:dyDescent="0.25">
      <c r="A31" s="1"/>
      <c r="B31" s="92"/>
      <c r="C31" s="93"/>
      <c r="D31" s="94"/>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27"/>
      <c r="B48" s="27"/>
      <c r="C48" s="27"/>
      <c r="D48" s="27"/>
      <c r="E48" s="27"/>
    </row>
    <row r="49" spans="1:5" hidden="1" x14ac:dyDescent="0.25">
      <c r="A49" s="27"/>
      <c r="B49" s="27"/>
      <c r="C49" s="27"/>
      <c r="D49" s="27"/>
      <c r="E49" s="27"/>
    </row>
    <row r="50" spans="1:5" hidden="1" x14ac:dyDescent="0.25">
      <c r="A50" s="27"/>
      <c r="B50" s="27"/>
      <c r="C50" s="27"/>
      <c r="D50" s="27"/>
      <c r="E50" s="27"/>
    </row>
    <row r="51" spans="1:5" hidden="1" x14ac:dyDescent="0.25">
      <c r="A51" s="27"/>
      <c r="E51" s="27"/>
    </row>
  </sheetData>
  <sheetProtection algorithmName="SHA-512" hashValue="C9WP8EtIHf8WMDvIHkRe8LmNMQuMkQN8EiFRdYVZlU2Hf3UnoG3EIa6j7aNti7Bi9FyOLWJqfp/g/FeQXQGscA==" saltValue="wyPKfFUmb1w302Ltk3PBsA==" spinCount="100000" sheet="1" objects="1" scenarios="1"/>
  <mergeCells count="5">
    <mergeCell ref="B8:D8"/>
    <mergeCell ref="B12:D12"/>
    <mergeCell ref="B3:D5"/>
    <mergeCell ref="B31:D31"/>
    <mergeCell ref="B27:D27"/>
  </mergeCells>
  <pageMargins left="0.79166666666666663"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dimension ref="A1:E50"/>
  <sheetViews>
    <sheetView zoomScaleNormal="100" workbookViewId="0"/>
  </sheetViews>
  <sheetFormatPr defaultColWidth="0" defaultRowHeight="15" zeroHeight="1" x14ac:dyDescent="0.25"/>
  <cols>
    <col min="1" max="1" width="5.28515625" style="39" customWidth="1"/>
    <col min="2" max="2" width="57.140625" style="39" customWidth="1"/>
    <col min="3" max="3" width="12.5703125" style="39" customWidth="1"/>
    <col min="4" max="4" width="3.140625" style="39" customWidth="1"/>
    <col min="5" max="5" width="5.28515625" style="39" customWidth="1"/>
    <col min="6" max="16384" width="9.140625" style="39" hidden="1"/>
  </cols>
  <sheetData>
    <row r="1" spans="1:5" x14ac:dyDescent="0.25">
      <c r="A1" s="1"/>
      <c r="B1" s="1"/>
      <c r="C1" s="1"/>
      <c r="D1" s="1"/>
      <c r="E1" s="1"/>
    </row>
    <row r="2" spans="1:5" x14ac:dyDescent="0.25">
      <c r="A2" s="1"/>
      <c r="B2" s="1"/>
      <c r="C2" s="1"/>
      <c r="D2" s="1"/>
      <c r="E2" s="1"/>
    </row>
    <row r="3" spans="1:5" ht="15" customHeight="1" x14ac:dyDescent="0.25">
      <c r="A3" s="1"/>
      <c r="B3" s="84" t="s">
        <v>86</v>
      </c>
      <c r="C3" s="84"/>
      <c r="D3" s="84"/>
      <c r="E3" s="1"/>
    </row>
    <row r="4" spans="1:5" ht="15" customHeight="1" x14ac:dyDescent="0.25">
      <c r="A4" s="1"/>
      <c r="B4" s="84"/>
      <c r="C4" s="84"/>
      <c r="D4" s="84"/>
      <c r="E4" s="1"/>
    </row>
    <row r="5" spans="1:5" x14ac:dyDescent="0.25">
      <c r="A5" s="1"/>
      <c r="B5" s="84"/>
      <c r="C5" s="84"/>
      <c r="D5" s="84"/>
      <c r="E5" s="1"/>
    </row>
    <row r="6" spans="1:5" x14ac:dyDescent="0.25">
      <c r="A6" s="1"/>
      <c r="B6" s="1"/>
      <c r="C6" s="1"/>
      <c r="D6" s="1"/>
      <c r="E6" s="1"/>
    </row>
    <row r="7" spans="1:5" x14ac:dyDescent="0.25">
      <c r="A7" s="1"/>
      <c r="B7" s="1"/>
      <c r="C7" s="1"/>
      <c r="D7" s="1"/>
      <c r="E7" s="1"/>
    </row>
    <row r="8" spans="1:5" x14ac:dyDescent="0.25">
      <c r="A8" s="1"/>
      <c r="B8" s="86" t="s">
        <v>75</v>
      </c>
      <c r="C8" s="87"/>
      <c r="D8" s="88"/>
      <c r="E8" s="1"/>
    </row>
    <row r="9" spans="1:5" ht="15" customHeight="1" x14ac:dyDescent="0.25">
      <c r="A9" s="1"/>
      <c r="B9" s="95" t="s">
        <v>76</v>
      </c>
      <c r="C9" s="96"/>
      <c r="D9" s="97"/>
      <c r="E9" s="1"/>
    </row>
    <row r="10" spans="1:5" x14ac:dyDescent="0.25">
      <c r="A10" s="1"/>
      <c r="B10" s="45" t="s">
        <v>77</v>
      </c>
      <c r="C10" s="40"/>
      <c r="D10" s="8" t="s">
        <v>3</v>
      </c>
      <c r="E10" s="1"/>
    </row>
    <row r="11" spans="1:5" x14ac:dyDescent="0.25">
      <c r="A11" s="1"/>
      <c r="B11" s="45" t="s">
        <v>78</v>
      </c>
      <c r="C11" s="40"/>
      <c r="D11" s="8" t="s">
        <v>3</v>
      </c>
      <c r="E11" s="1"/>
    </row>
    <row r="12" spans="1:5" x14ac:dyDescent="0.25">
      <c r="A12" s="1"/>
      <c r="B12" s="45" t="s">
        <v>79</v>
      </c>
      <c r="C12" s="8"/>
      <c r="D12" s="8" t="s">
        <v>3</v>
      </c>
      <c r="E12" s="1"/>
    </row>
    <row r="13" spans="1:5" x14ac:dyDescent="0.25">
      <c r="A13" s="1"/>
      <c r="B13" s="45" t="s">
        <v>80</v>
      </c>
      <c r="C13" s="8"/>
      <c r="D13" s="8" t="s">
        <v>3</v>
      </c>
      <c r="E13" s="1"/>
    </row>
    <row r="14" spans="1:5" x14ac:dyDescent="0.25">
      <c r="A14" s="1"/>
      <c r="B14" s="45" t="s">
        <v>81</v>
      </c>
      <c r="C14" s="8"/>
      <c r="D14" s="8" t="s">
        <v>3</v>
      </c>
      <c r="E14" s="1"/>
    </row>
    <row r="15" spans="1:5" x14ac:dyDescent="0.25">
      <c r="A15" s="1"/>
      <c r="B15" s="45" t="s">
        <v>82</v>
      </c>
      <c r="C15" s="8"/>
      <c r="D15" s="8" t="s">
        <v>3</v>
      </c>
      <c r="E15" s="1"/>
    </row>
    <row r="16" spans="1:5" x14ac:dyDescent="0.25">
      <c r="A16" s="1"/>
      <c r="B16" s="45" t="s">
        <v>83</v>
      </c>
      <c r="C16" s="8"/>
      <c r="D16" s="8" t="s">
        <v>3</v>
      </c>
      <c r="E16" s="1"/>
    </row>
    <row r="17" spans="1:5" x14ac:dyDescent="0.25">
      <c r="A17" s="1"/>
      <c r="B17" s="45" t="s">
        <v>84</v>
      </c>
      <c r="C17" s="8"/>
      <c r="D17" s="8" t="s">
        <v>3</v>
      </c>
      <c r="E17" s="1"/>
    </row>
    <row r="18" spans="1:5" x14ac:dyDescent="0.25">
      <c r="A18" s="1"/>
      <c r="B18" s="59" t="s">
        <v>85</v>
      </c>
      <c r="C18" s="10">
        <f>SUM(C10:C17)</f>
        <v>0</v>
      </c>
      <c r="D18" s="11"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x14ac:dyDescent="0.25">
      <c r="A50" s="1"/>
      <c r="B50" s="1"/>
      <c r="C50" s="1"/>
      <c r="D50" s="1"/>
      <c r="E50" s="1"/>
    </row>
  </sheetData>
  <sheetProtection algorithmName="SHA-512" hashValue="EAvzYoVIimVCNCshAR37AYuRyM3/yFlo+kFc3lmjgAf+SVW6Y798B0Y9iNEMw98ME2ODdE0NPlQUNFjUhDCI4w==" saltValue="45NwrmtnWckYxF6z8KmfyQ==" spinCount="100000" sheet="1" objects="1" scenarios="1"/>
  <mergeCells count="3">
    <mergeCell ref="B8:D8"/>
    <mergeCell ref="B9:D9"/>
    <mergeCell ref="B3:D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 style="2" customWidth="1"/>
    <col min="3" max="3" width="7.5703125" style="2" customWidth="1"/>
    <col min="4" max="4" width="8.7109375" style="2" customWidth="1"/>
    <col min="5" max="5" width="2.42578125" style="2" customWidth="1"/>
    <col min="6" max="6" width="8.7109375" style="2" customWidth="1"/>
    <col min="7" max="7" width="2.42578125" style="2" customWidth="1"/>
    <col min="8" max="8" width="8.7109375" style="2" customWidth="1"/>
    <col min="9" max="9" width="2.42578125" style="2" customWidth="1"/>
    <col min="10" max="10" width="8.7109375" style="2" customWidth="1"/>
    <col min="11" max="11" width="2.425781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82" t="s">
        <v>66</v>
      </c>
      <c r="C3" s="82"/>
      <c r="D3" s="82"/>
      <c r="E3" s="82"/>
      <c r="F3" s="82"/>
      <c r="G3" s="82"/>
      <c r="H3" s="82"/>
      <c r="I3" s="82"/>
      <c r="J3" s="82"/>
      <c r="K3" s="82"/>
      <c r="L3" s="1"/>
    </row>
    <row r="4" spans="1:12" ht="15" customHeight="1" x14ac:dyDescent="0.25">
      <c r="A4" s="1"/>
      <c r="B4" s="82"/>
      <c r="C4" s="82"/>
      <c r="D4" s="82"/>
      <c r="E4" s="82"/>
      <c r="F4" s="82"/>
      <c r="G4" s="82"/>
      <c r="H4" s="82"/>
      <c r="I4" s="82"/>
      <c r="J4" s="82"/>
      <c r="K4" s="82"/>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86" t="s">
        <v>60</v>
      </c>
      <c r="C8" s="87"/>
      <c r="D8" s="87"/>
      <c r="E8" s="87"/>
      <c r="F8" s="87"/>
      <c r="G8" s="87"/>
      <c r="H8" s="87"/>
      <c r="I8" s="87"/>
      <c r="J8" s="87"/>
      <c r="K8" s="88"/>
      <c r="L8" s="1"/>
    </row>
    <row r="9" spans="1:12" ht="39.75" customHeight="1" x14ac:dyDescent="0.25">
      <c r="A9" s="1"/>
      <c r="B9" s="38" t="s">
        <v>0</v>
      </c>
      <c r="C9" s="16" t="s">
        <v>1</v>
      </c>
      <c r="D9" s="98" t="s">
        <v>63</v>
      </c>
      <c r="E9" s="99"/>
      <c r="F9" s="98" t="s">
        <v>2</v>
      </c>
      <c r="G9" s="99"/>
      <c r="H9" s="98" t="s">
        <v>64</v>
      </c>
      <c r="I9" s="99"/>
      <c r="J9" s="98" t="s">
        <v>21</v>
      </c>
      <c r="K9" s="99"/>
      <c r="L9" s="1"/>
    </row>
    <row r="10" spans="1:12" x14ac:dyDescent="0.25">
      <c r="A10" s="1"/>
      <c r="B10" s="45" t="s">
        <v>137</v>
      </c>
      <c r="C10" s="53">
        <v>0</v>
      </c>
      <c r="D10" s="8">
        <v>0</v>
      </c>
      <c r="E10" s="12" t="s">
        <v>3</v>
      </c>
      <c r="F10" s="8">
        <f>IFERROR(D10/C10,0)</f>
        <v>0</v>
      </c>
      <c r="G10" s="12" t="s">
        <v>3</v>
      </c>
      <c r="H10" s="8">
        <v>0</v>
      </c>
      <c r="I10" s="12" t="s">
        <v>3</v>
      </c>
      <c r="J10" s="8">
        <v>0</v>
      </c>
      <c r="K10" s="12" t="s">
        <v>3</v>
      </c>
      <c r="L10" s="1"/>
    </row>
    <row r="11" spans="1:12" x14ac:dyDescent="0.25">
      <c r="A11" s="1"/>
      <c r="B11" s="59" t="s">
        <v>134</v>
      </c>
      <c r="C11" s="60"/>
      <c r="D11" s="61"/>
      <c r="E11" s="61"/>
      <c r="F11" s="10">
        <f>SUM(F10:F10)</f>
        <v>0</v>
      </c>
      <c r="G11" s="11" t="s">
        <v>3</v>
      </c>
      <c r="H11" s="10">
        <f>SUM(H10:H10)</f>
        <v>0</v>
      </c>
      <c r="I11" s="11" t="s">
        <v>3</v>
      </c>
      <c r="J11" s="10">
        <f>SUM(J10:J10)</f>
        <v>0</v>
      </c>
      <c r="K11" s="11"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x14ac:dyDescent="0.25">
      <c r="A47" s="1"/>
      <c r="B47" s="1"/>
      <c r="C47" s="1"/>
      <c r="D47" s="1"/>
      <c r="E47" s="1"/>
      <c r="F47" s="1"/>
      <c r="G47" s="1"/>
      <c r="H47" s="1"/>
      <c r="I47" s="1"/>
      <c r="J47" s="1"/>
      <c r="K47" s="1"/>
      <c r="L47" s="1"/>
    </row>
    <row r="48" spans="1:12" x14ac:dyDescent="0.25">
      <c r="A48" s="1"/>
      <c r="B48" s="1"/>
      <c r="C48" s="1"/>
      <c r="D48" s="1"/>
      <c r="E48" s="1"/>
      <c r="F48" s="1"/>
      <c r="G48" s="1"/>
      <c r="H48" s="1"/>
      <c r="I48" s="1"/>
      <c r="J48" s="1"/>
      <c r="K48" s="1"/>
      <c r="L48" s="1"/>
    </row>
    <row r="49" spans="1:12" hidden="1" x14ac:dyDescent="0.25">
      <c r="A49" s="27"/>
      <c r="B49" s="27"/>
      <c r="C49" s="27"/>
      <c r="D49" s="27"/>
      <c r="E49" s="27"/>
      <c r="F49" s="27"/>
      <c r="G49" s="27"/>
      <c r="H49" s="27"/>
      <c r="I49" s="27"/>
      <c r="J49" s="27"/>
      <c r="K49" s="27"/>
      <c r="L49" s="27"/>
    </row>
    <row r="50" spans="1:12" hidden="1" x14ac:dyDescent="0.25"/>
    <row r="51" spans="1:12" hidden="1" x14ac:dyDescent="0.25"/>
    <row r="52" spans="1:12" hidden="1" x14ac:dyDescent="0.25"/>
  </sheetData>
  <sheetProtection algorithmName="SHA-512" hashValue="QLlJTOrEdRsr5btaJmhjqMTrM23MLgSinPUdnuGWA6h95JtsWawQw/Er/vDnEwCAOb3v5HKn4/4MniR9vYd55g==" saltValue="hnPdrYHph1qaXceQ9p1BNw==" spinCount="100000" sheet="1" objects="1" scenarios="1"/>
  <customSheetViews>
    <customSheetView guid="{61068CEC-D951-4EA8-B2F0-E3FAF0E2CE33}" showPageBreaks="1" showGridLines="0" view="pageLayout">
      <selection activeCell="E12" sqref="E12"/>
      <pageMargins left="0.7" right="0.7" top="0.75" bottom="0.75" header="0.3" footer="0.3"/>
      <pageSetup paperSize="9" orientation="portrait" r:id="rId1"/>
    </customSheetView>
  </customSheetViews>
  <mergeCells count="6">
    <mergeCell ref="B3:K4"/>
    <mergeCell ref="B8:K8"/>
    <mergeCell ref="D9:E9"/>
    <mergeCell ref="F9:G9"/>
    <mergeCell ref="H9:I9"/>
    <mergeCell ref="J9:K9"/>
  </mergeCell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9"/>
  <dimension ref="A1:G54"/>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2" t="s">
        <v>67</v>
      </c>
      <c r="C3" s="82"/>
      <c r="D3" s="82"/>
      <c r="E3" s="82"/>
      <c r="F3" s="82"/>
      <c r="G3" s="1"/>
    </row>
    <row r="4" spans="1:7" ht="15" customHeight="1" x14ac:dyDescent="0.25">
      <c r="A4" s="1"/>
      <c r="B4" s="82"/>
      <c r="C4" s="82"/>
      <c r="D4" s="82"/>
      <c r="E4" s="82"/>
      <c r="F4" s="8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65" t="s">
        <v>28</v>
      </c>
      <c r="C8" s="20"/>
      <c r="D8" s="20"/>
      <c r="E8" s="20"/>
      <c r="F8" s="66"/>
      <c r="G8" s="1"/>
    </row>
    <row r="9" spans="1:7" ht="17.25" customHeight="1" x14ac:dyDescent="0.25">
      <c r="A9" s="1"/>
      <c r="B9" s="62" t="s">
        <v>15</v>
      </c>
      <c r="C9" s="48" t="s">
        <v>10</v>
      </c>
      <c r="D9" s="63"/>
      <c r="E9" s="48" t="s">
        <v>22</v>
      </c>
      <c r="F9" s="26"/>
      <c r="G9" s="1"/>
    </row>
    <row r="10" spans="1:7" x14ac:dyDescent="0.25">
      <c r="A10" s="1"/>
      <c r="B10" s="19" t="s">
        <v>119</v>
      </c>
      <c r="C10" s="18">
        <f>'Fane 7. Anlægsprojekter (§ 19)'!H11</f>
        <v>0</v>
      </c>
      <c r="D10" s="12" t="s">
        <v>3</v>
      </c>
      <c r="E10" s="8">
        <f>SUM('Fane 7. Anlægsprojekter (§ 19)'!F11,'Fane 7. Anlægsprojekter (§ 19)'!J11)</f>
        <v>0</v>
      </c>
      <c r="F10" s="12" t="s">
        <v>3</v>
      </c>
      <c r="G10" s="1"/>
    </row>
    <row r="11" spans="1:7" x14ac:dyDescent="0.25">
      <c r="A11" s="1"/>
      <c r="B11" s="19" t="s">
        <v>146</v>
      </c>
      <c r="C11" s="18"/>
      <c r="D11" s="12" t="s">
        <v>3</v>
      </c>
      <c r="E11" s="8">
        <v>518328</v>
      </c>
      <c r="F11" s="12" t="s">
        <v>3</v>
      </c>
      <c r="G11" s="1"/>
    </row>
    <row r="12" spans="1:7" x14ac:dyDescent="0.25">
      <c r="A12" s="1"/>
      <c r="B12" s="19" t="s">
        <v>147</v>
      </c>
      <c r="C12" s="18">
        <v>7859</v>
      </c>
      <c r="D12" s="12" t="s">
        <v>3</v>
      </c>
      <c r="E12" s="8">
        <v>0</v>
      </c>
      <c r="F12" s="12" t="s">
        <v>3</v>
      </c>
      <c r="G12" s="1"/>
    </row>
    <row r="13" spans="1:7" x14ac:dyDescent="0.25">
      <c r="A13" s="1"/>
      <c r="B13" s="19"/>
      <c r="C13" s="18"/>
      <c r="D13" s="12" t="s">
        <v>3</v>
      </c>
      <c r="E13" s="8"/>
      <c r="F13" s="12" t="s">
        <v>3</v>
      </c>
      <c r="G13" s="1"/>
    </row>
    <row r="14" spans="1:7" x14ac:dyDescent="0.25">
      <c r="A14" s="1"/>
      <c r="B14" s="19"/>
      <c r="C14" s="18"/>
      <c r="D14" s="12" t="s">
        <v>3</v>
      </c>
      <c r="E14" s="8"/>
      <c r="F14" s="12" t="s">
        <v>3</v>
      </c>
      <c r="G14" s="1"/>
    </row>
    <row r="15" spans="1:7" x14ac:dyDescent="0.25">
      <c r="A15" s="1"/>
      <c r="B15" s="19"/>
      <c r="C15" s="18"/>
      <c r="D15" s="12" t="s">
        <v>3</v>
      </c>
      <c r="E15" s="8"/>
      <c r="F15" s="12" t="s">
        <v>3</v>
      </c>
      <c r="G15" s="1"/>
    </row>
    <row r="16" spans="1:7" x14ac:dyDescent="0.25">
      <c r="A16" s="1"/>
      <c r="B16" s="65" t="s">
        <v>94</v>
      </c>
      <c r="C16" s="10">
        <f>SUM(C10:C15)</f>
        <v>7859</v>
      </c>
      <c r="D16" s="11" t="s">
        <v>3</v>
      </c>
      <c r="E16" s="10">
        <f>SUM(E10:E15)</f>
        <v>518328</v>
      </c>
      <c r="F16" s="11" t="s">
        <v>3</v>
      </c>
      <c r="G16" s="1"/>
    </row>
    <row r="17" spans="1:7" x14ac:dyDescent="0.25">
      <c r="A17" s="1"/>
      <c r="B17" s="65" t="s">
        <v>106</v>
      </c>
      <c r="C17" s="10">
        <f>C16*(1+'Fane 11. Nøgletal'!C11)</f>
        <v>8380.0517</v>
      </c>
      <c r="D17" s="11" t="s">
        <v>3</v>
      </c>
      <c r="E17" s="10">
        <f>E16*(1+'Fane 11. Nøgletal'!C11)</f>
        <v>552693.14639999997</v>
      </c>
      <c r="F17" s="11" t="s">
        <v>3</v>
      </c>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27"/>
      <c r="B50" s="27"/>
      <c r="C50" s="27"/>
      <c r="D50" s="27"/>
      <c r="E50" s="27"/>
      <c r="F50" s="27"/>
      <c r="G50" s="27"/>
    </row>
    <row r="51" spans="1:7" hidden="1" x14ac:dyDescent="0.25">
      <c r="A51" s="27"/>
      <c r="B51" s="27"/>
      <c r="C51" s="27"/>
      <c r="D51" s="27"/>
      <c r="E51" s="27"/>
      <c r="F51" s="27"/>
      <c r="G51" s="27"/>
    </row>
    <row r="52" spans="1:7" hidden="1" x14ac:dyDescent="0.25">
      <c r="A52" s="27"/>
      <c r="B52" s="27"/>
      <c r="C52" s="27"/>
      <c r="D52" s="27"/>
      <c r="E52" s="27"/>
      <c r="F52" s="27"/>
      <c r="G52" s="27"/>
    </row>
    <row r="53" spans="1:7" hidden="1" x14ac:dyDescent="0.25"/>
    <row r="54" spans="1:7" hidden="1" x14ac:dyDescent="0.25"/>
  </sheetData>
  <sheetProtection algorithmName="SHA-512" hashValue="aQnKwRUgvFjkOqjHi8Es4zAxO2mOleNZe7kVukCaeTx4PWcACn1rxkmH1qVwmCJZlc/Qtwja6S0KIj9eEacHwQ==" saltValue="hU3nlPnv6Qu+QQZCwSePGQ==" spinCount="100000" sheet="1" objects="1" scenarios="1"/>
  <customSheetViews>
    <customSheetView guid="{61068CEC-D951-4EA8-B2F0-E3FAF0E2CE33}" showPageBreaks="1" showGridLines="0" view="pageLayout">
      <selection activeCell="I17" sqref="I17"/>
      <pageMargins left="0.7" right="0.7" top="0.75" bottom="0.75" header="0.3" footer="0.3"/>
      <pageSetup paperSize="9" orientation="portrait" r:id="rId1"/>
    </customSheetView>
  </customSheetViews>
  <mergeCells count="1">
    <mergeCell ref="B3:F4"/>
  </mergeCells>
  <printOptions headings="1"/>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11"/>
  <dimension ref="A1:G50"/>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2" t="s">
        <v>68</v>
      </c>
      <c r="C3" s="82"/>
      <c r="D3" s="82"/>
      <c r="E3" s="82"/>
      <c r="F3" s="82"/>
      <c r="G3" s="1"/>
    </row>
    <row r="4" spans="1:7" ht="15" customHeight="1" x14ac:dyDescent="0.25">
      <c r="A4" s="1"/>
      <c r="B4" s="82"/>
      <c r="C4" s="82"/>
      <c r="D4" s="82"/>
      <c r="E4" s="82"/>
      <c r="F4" s="82"/>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86" t="s">
        <v>109</v>
      </c>
      <c r="C8" s="87"/>
      <c r="D8" s="87"/>
      <c r="E8" s="87"/>
      <c r="F8" s="88"/>
      <c r="G8" s="1"/>
    </row>
    <row r="9" spans="1:7" x14ac:dyDescent="0.25">
      <c r="A9" s="1"/>
      <c r="B9" s="62" t="s">
        <v>15</v>
      </c>
      <c r="C9" s="48" t="s">
        <v>10</v>
      </c>
      <c r="D9" s="63"/>
      <c r="E9" s="48" t="s">
        <v>22</v>
      </c>
      <c r="F9" s="26"/>
      <c r="G9" s="1"/>
    </row>
    <row r="10" spans="1:7" x14ac:dyDescent="0.25">
      <c r="A10" s="1"/>
      <c r="B10" s="19" t="s">
        <v>148</v>
      </c>
      <c r="C10" s="18"/>
      <c r="D10" s="12" t="s">
        <v>3</v>
      </c>
      <c r="E10" s="18"/>
      <c r="F10" s="12" t="s">
        <v>3</v>
      </c>
      <c r="G10" s="1"/>
    </row>
    <row r="11" spans="1:7" x14ac:dyDescent="0.25">
      <c r="A11" s="1"/>
      <c r="B11" s="19"/>
      <c r="C11" s="18"/>
      <c r="D11" s="12" t="s">
        <v>3</v>
      </c>
      <c r="E11" s="18"/>
      <c r="F11" s="12" t="s">
        <v>3</v>
      </c>
      <c r="G11" s="1"/>
    </row>
    <row r="12" spans="1:7" x14ac:dyDescent="0.25">
      <c r="A12" s="1"/>
      <c r="B12" s="19"/>
      <c r="C12" s="18"/>
      <c r="D12" s="12" t="s">
        <v>3</v>
      </c>
      <c r="E12" s="18"/>
      <c r="F12" s="12" t="s">
        <v>3</v>
      </c>
      <c r="G12" s="1"/>
    </row>
    <row r="13" spans="1:7" x14ac:dyDescent="0.25">
      <c r="A13" s="1"/>
      <c r="B13" s="19"/>
      <c r="C13" s="18"/>
      <c r="D13" s="12" t="s">
        <v>3</v>
      </c>
      <c r="E13" s="18"/>
      <c r="F13" s="12" t="s">
        <v>3</v>
      </c>
      <c r="G13" s="1"/>
    </row>
    <row r="14" spans="1:7" x14ac:dyDescent="0.25">
      <c r="A14" s="1"/>
      <c r="B14" s="19"/>
      <c r="C14" s="18"/>
      <c r="D14" s="12" t="s">
        <v>3</v>
      </c>
      <c r="E14" s="18"/>
      <c r="F14" s="12" t="s">
        <v>3</v>
      </c>
      <c r="G14" s="1"/>
    </row>
    <row r="15" spans="1:7" x14ac:dyDescent="0.25">
      <c r="A15" s="1"/>
      <c r="B15" s="65" t="s">
        <v>107</v>
      </c>
      <c r="C15" s="10">
        <f>SUM(C10:C14)</f>
        <v>0</v>
      </c>
      <c r="D15" s="11" t="s">
        <v>3</v>
      </c>
      <c r="E15" s="10">
        <f>SUM(E10:E14)</f>
        <v>0</v>
      </c>
      <c r="F15" s="11" t="s">
        <v>3</v>
      </c>
      <c r="G15" s="1"/>
    </row>
    <row r="16" spans="1:7" x14ac:dyDescent="0.25">
      <c r="A16" s="1"/>
      <c r="B16" s="65" t="s">
        <v>108</v>
      </c>
      <c r="C16" s="10">
        <f>C15*(1+'Fane 11. Nøgletal'!C11)^2</f>
        <v>0</v>
      </c>
      <c r="D16" s="11" t="s">
        <v>3</v>
      </c>
      <c r="E16" s="10">
        <f>E15*(1+'Fane 11. Nøgletal'!C11)^2</f>
        <v>0</v>
      </c>
      <c r="F16" s="11" t="s">
        <v>3</v>
      </c>
      <c r="G16" s="1"/>
    </row>
    <row r="17" spans="1:7" x14ac:dyDescent="0.25">
      <c r="A17" s="1"/>
      <c r="B17" s="1"/>
      <c r="C17" s="1"/>
      <c r="D17" s="1"/>
      <c r="E17" s="1"/>
      <c r="F17" s="1"/>
      <c r="G17" s="1"/>
    </row>
    <row r="18" spans="1:7" x14ac:dyDescent="0.25">
      <c r="A18" s="1"/>
      <c r="B18" s="100"/>
      <c r="C18" s="100"/>
      <c r="D18" s="100"/>
      <c r="E18" s="100"/>
      <c r="F18" s="100"/>
      <c r="G18" s="1"/>
    </row>
    <row r="19" spans="1:7" x14ac:dyDescent="0.25">
      <c r="A19" s="1"/>
      <c r="B19" s="29"/>
      <c r="C19" s="29"/>
      <c r="D19" s="29"/>
      <c r="E19" s="29"/>
      <c r="F19" s="30"/>
      <c r="G19" s="1"/>
    </row>
    <row r="20" spans="1:7" x14ac:dyDescent="0.25">
      <c r="A20" s="1"/>
      <c r="B20" s="31"/>
      <c r="C20" s="32"/>
      <c r="D20" s="33"/>
      <c r="E20" s="32"/>
      <c r="F20" s="33"/>
      <c r="G20" s="1"/>
    </row>
    <row r="21" spans="1:7" x14ac:dyDescent="0.25">
      <c r="A21" s="1"/>
      <c r="B21" s="34"/>
      <c r="C21" s="35"/>
      <c r="D21" s="36"/>
      <c r="E21" s="35"/>
      <c r="F21" s="36"/>
      <c r="G21" s="1"/>
    </row>
    <row r="22" spans="1:7" x14ac:dyDescent="0.25">
      <c r="A22" s="1"/>
      <c r="B22" s="34"/>
      <c r="C22" s="35"/>
      <c r="D22" s="36"/>
      <c r="E22" s="35"/>
      <c r="F22" s="36"/>
      <c r="G22" s="1"/>
    </row>
    <row r="23" spans="1:7" x14ac:dyDescent="0.25">
      <c r="A23" s="1"/>
      <c r="B23" s="28"/>
      <c r="C23" s="28"/>
      <c r="D23" s="28"/>
      <c r="E23" s="28"/>
      <c r="F23" s="28"/>
      <c r="G23" s="1"/>
    </row>
    <row r="24" spans="1:7" x14ac:dyDescent="0.25">
      <c r="A24" s="1"/>
      <c r="B24" s="100"/>
      <c r="C24" s="100"/>
      <c r="D24" s="100"/>
      <c r="E24" s="100"/>
      <c r="F24" s="100"/>
      <c r="G24" s="1"/>
    </row>
    <row r="25" spans="1:7" x14ac:dyDescent="0.25">
      <c r="A25" s="1"/>
      <c r="B25" s="29"/>
      <c r="C25" s="29"/>
      <c r="D25" s="29"/>
      <c r="E25" s="29"/>
      <c r="F25" s="30"/>
      <c r="G25" s="1"/>
    </row>
    <row r="26" spans="1:7" x14ac:dyDescent="0.25">
      <c r="A26" s="1"/>
      <c r="B26" s="31"/>
      <c r="C26" s="32"/>
      <c r="D26" s="33"/>
      <c r="E26" s="32"/>
      <c r="F26" s="33"/>
      <c r="G26" s="1"/>
    </row>
    <row r="27" spans="1:7" x14ac:dyDescent="0.25">
      <c r="A27" s="1"/>
      <c r="B27" s="31"/>
      <c r="C27" s="32"/>
      <c r="D27" s="33"/>
      <c r="E27" s="32"/>
      <c r="F27" s="33"/>
      <c r="G27" s="1"/>
    </row>
    <row r="28" spans="1:7" x14ac:dyDescent="0.25">
      <c r="A28" s="1"/>
      <c r="B28" s="34"/>
      <c r="C28" s="35"/>
      <c r="D28" s="36"/>
      <c r="E28" s="35"/>
      <c r="F28" s="36"/>
      <c r="G28" s="1"/>
    </row>
    <row r="29" spans="1:7" x14ac:dyDescent="0.25">
      <c r="A29" s="1"/>
      <c r="B29" s="34"/>
      <c r="C29" s="35"/>
      <c r="D29" s="36"/>
      <c r="E29" s="35"/>
      <c r="F29" s="36"/>
      <c r="G29" s="1"/>
    </row>
    <row r="30" spans="1:7" x14ac:dyDescent="0.25">
      <c r="A30" s="1"/>
      <c r="B30" s="28"/>
      <c r="C30" s="28"/>
      <c r="D30" s="28"/>
      <c r="E30" s="28"/>
      <c r="F30" s="28"/>
      <c r="G30" s="1"/>
    </row>
    <row r="31" spans="1:7" x14ac:dyDescent="0.25">
      <c r="A31" s="1"/>
      <c r="B31" s="100"/>
      <c r="C31" s="100"/>
      <c r="D31" s="100"/>
      <c r="E31" s="100"/>
      <c r="F31" s="100"/>
      <c r="G31" s="1"/>
    </row>
    <row r="32" spans="1:7" x14ac:dyDescent="0.25">
      <c r="A32" s="1"/>
      <c r="B32" s="29"/>
      <c r="C32" s="29"/>
      <c r="D32" s="29"/>
      <c r="E32" s="29"/>
      <c r="F32" s="30"/>
      <c r="G32" s="1"/>
    </row>
    <row r="33" spans="1:7" x14ac:dyDescent="0.25">
      <c r="A33" s="1"/>
      <c r="B33" s="31"/>
      <c r="C33" s="32"/>
      <c r="D33" s="33"/>
      <c r="E33" s="32"/>
      <c r="F33" s="33"/>
      <c r="G33" s="1"/>
    </row>
    <row r="34" spans="1:7" x14ac:dyDescent="0.25">
      <c r="A34" s="1"/>
      <c r="B34" s="31"/>
      <c r="C34" s="32"/>
      <c r="D34" s="33"/>
      <c r="E34" s="32"/>
      <c r="F34" s="33"/>
      <c r="G34" s="1"/>
    </row>
    <row r="35" spans="1:7" x14ac:dyDescent="0.25">
      <c r="A35" s="1"/>
      <c r="B35" s="34"/>
      <c r="C35" s="35"/>
      <c r="D35" s="36"/>
      <c r="E35" s="35"/>
      <c r="F35" s="36"/>
      <c r="G35" s="1"/>
    </row>
    <row r="36" spans="1:7" x14ac:dyDescent="0.25">
      <c r="A36" s="1"/>
      <c r="B36" s="34"/>
      <c r="C36" s="35"/>
      <c r="D36" s="36"/>
      <c r="E36" s="35"/>
      <c r="F36" s="36"/>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sheetData>
  <sheetProtection algorithmName="SHA-512" hashValue="jZS3Y6ZBHGJWaBAtjsWcoja6XQ2cuxyyMW/T/vQMN8pAPVI/H3/jy3EkwB+lPp40xW8z+skennOybouPzm2OOg==" saltValue="6m3ARDO7NYXinSmeXVOCiw==" spinCount="100000" sheet="1" objects="1" scenarios="1"/>
  <customSheetViews>
    <customSheetView guid="{61068CEC-D951-4EA8-B2F0-E3FAF0E2CE33}" showPageBreaks="1" showGridLines="0" view="pageLayout" topLeftCell="A4">
      <pageMargins left="0.7" right="0.7" top="0.75" bottom="0.75" header="0.3" footer="0.3"/>
      <pageSetup paperSize="9" orientation="portrait" r:id="rId1"/>
    </customSheetView>
  </customSheetViews>
  <mergeCells count="5">
    <mergeCell ref="B31:F31"/>
    <mergeCell ref="B3:F4"/>
    <mergeCell ref="B8:F8"/>
    <mergeCell ref="B18:F18"/>
    <mergeCell ref="B24:F24"/>
  </mergeCell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4" t="s">
        <v>69</v>
      </c>
      <c r="C3" s="84"/>
      <c r="D3" s="84"/>
      <c r="E3" s="84"/>
      <c r="F3" s="84"/>
      <c r="G3" s="1"/>
    </row>
    <row r="4" spans="1:7" ht="15" customHeight="1" x14ac:dyDescent="0.25">
      <c r="A4" s="1"/>
      <c r="B4" s="84"/>
      <c r="C4" s="84"/>
      <c r="D4" s="84"/>
      <c r="E4" s="84"/>
      <c r="F4" s="84"/>
      <c r="G4" s="1"/>
    </row>
    <row r="5" spans="1:7" x14ac:dyDescent="0.25">
      <c r="A5" s="1"/>
      <c r="B5" s="84"/>
      <c r="C5" s="84"/>
      <c r="D5" s="84"/>
      <c r="E5" s="84"/>
      <c r="F5" s="84"/>
      <c r="G5" s="1"/>
    </row>
    <row r="6" spans="1:7" x14ac:dyDescent="0.25">
      <c r="A6" s="1"/>
      <c r="B6" s="1"/>
      <c r="C6" s="1"/>
      <c r="D6" s="1"/>
      <c r="E6" s="1"/>
      <c r="F6" s="1"/>
      <c r="G6" s="1"/>
    </row>
    <row r="7" spans="1:7" x14ac:dyDescent="0.25">
      <c r="A7" s="1"/>
      <c r="B7" s="1"/>
      <c r="C7" s="1"/>
      <c r="D7" s="1"/>
      <c r="E7" s="1"/>
      <c r="F7" s="1"/>
      <c r="G7" s="1"/>
    </row>
    <row r="8" spans="1:7" x14ac:dyDescent="0.25">
      <c r="A8" s="1"/>
      <c r="B8" s="86" t="s">
        <v>48</v>
      </c>
      <c r="C8" s="87"/>
      <c r="D8" s="87"/>
      <c r="E8" s="87"/>
      <c r="F8" s="88"/>
      <c r="G8" s="1"/>
    </row>
    <row r="9" spans="1:7" ht="15" customHeight="1" x14ac:dyDescent="0.25">
      <c r="A9" s="1"/>
      <c r="B9" s="25" t="s">
        <v>49</v>
      </c>
      <c r="C9" s="101" t="s">
        <v>10</v>
      </c>
      <c r="D9" s="102"/>
      <c r="E9" s="101" t="s">
        <v>22</v>
      </c>
      <c r="F9" s="102"/>
      <c r="G9" s="1"/>
    </row>
    <row r="10" spans="1:7" ht="26.25" x14ac:dyDescent="0.25">
      <c r="A10" s="1"/>
      <c r="B10" s="52" t="s">
        <v>135</v>
      </c>
      <c r="C10" s="8">
        <v>0</v>
      </c>
      <c r="D10" s="12" t="s">
        <v>3</v>
      </c>
      <c r="E10" s="8">
        <v>0</v>
      </c>
      <c r="F10" s="12" t="s">
        <v>3</v>
      </c>
      <c r="G10" s="1"/>
    </row>
    <row r="11" spans="1:7" ht="28.5" customHeight="1" x14ac:dyDescent="0.25">
      <c r="A11" s="1"/>
      <c r="B11" s="17" t="s">
        <v>92</v>
      </c>
      <c r="C11" s="10">
        <f>SUM(C10:C10)</f>
        <v>0</v>
      </c>
      <c r="D11" s="11" t="s">
        <v>3</v>
      </c>
      <c r="E11" s="10">
        <f>SUM(E10:E10)</f>
        <v>0</v>
      </c>
      <c r="F11" s="11" t="s">
        <v>3</v>
      </c>
      <c r="G11" s="1"/>
    </row>
    <row r="12" spans="1:7" ht="27" customHeight="1" x14ac:dyDescent="0.25">
      <c r="A12" s="1"/>
      <c r="B12" s="17" t="s">
        <v>110</v>
      </c>
      <c r="C12" s="10">
        <f>C11*(1+'Fane 11. Nøgletal'!C11)</f>
        <v>0</v>
      </c>
      <c r="D12" s="11" t="s">
        <v>3</v>
      </c>
      <c r="E12" s="10">
        <f>E11*(1+'Fane 11. Nøgletal'!C11)</f>
        <v>0</v>
      </c>
      <c r="F12" s="11"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hidden="1" x14ac:dyDescent="0.25"/>
    <row r="49" hidden="1" x14ac:dyDescent="0.25"/>
    <row r="50" hidden="1" x14ac:dyDescent="0.25"/>
  </sheetData>
  <sheetProtection algorithmName="SHA-512" hashValue="e4sQWRHopSYIHFATnXxReasLXq4VcIxrAIfsMF0YovbwUPOo+OdxIUH5Na/W+H3uUQr4eMQ03hxiTHEV0PNTfQ==" saltValue="IXvLCaHGyFqDCswL3BT2AA==" spinCount="100000" sheet="1" objects="1" scenarios="1"/>
  <customSheetViews>
    <customSheetView guid="{61068CEC-D951-4EA8-B2F0-E3FAF0E2CE33}" showPageBreaks="1" showGridLines="0" view="pageLayout">
      <selection activeCell="B3" sqref="B3:F4"/>
      <pageMargins left="0.7" right="0.7" top="0.75" bottom="0.75" header="0.3" footer="0.3"/>
      <pageSetup paperSize="9" orientation="portrait" r:id="rId1"/>
    </customSheetView>
  </customSheetViews>
  <mergeCells count="4">
    <mergeCell ref="B8:F8"/>
    <mergeCell ref="C9:D9"/>
    <mergeCell ref="E9:F9"/>
    <mergeCell ref="B3:F5"/>
  </mergeCell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4"/>
  <dimension ref="A1:G50"/>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84" t="s">
        <v>70</v>
      </c>
      <c r="C3" s="84"/>
      <c r="D3" s="84"/>
      <c r="E3" s="84"/>
      <c r="F3" s="84"/>
      <c r="G3" s="1"/>
    </row>
    <row r="4" spans="1:7" ht="15" customHeight="1" x14ac:dyDescent="0.25">
      <c r="A4" s="1"/>
      <c r="B4" s="84"/>
      <c r="C4" s="84"/>
      <c r="D4" s="84"/>
      <c r="E4" s="84"/>
      <c r="F4" s="84"/>
      <c r="G4" s="1"/>
    </row>
    <row r="5" spans="1:7" x14ac:dyDescent="0.25">
      <c r="A5" s="1"/>
      <c r="B5" s="84"/>
      <c r="C5" s="84"/>
      <c r="D5" s="84"/>
      <c r="E5" s="84"/>
      <c r="F5" s="84"/>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86" t="s">
        <v>111</v>
      </c>
      <c r="C8" s="87"/>
      <c r="D8" s="87"/>
      <c r="E8" s="87"/>
      <c r="F8" s="88"/>
      <c r="G8" s="1"/>
    </row>
    <row r="9" spans="1:7" x14ac:dyDescent="0.25">
      <c r="A9" s="1"/>
      <c r="B9" s="25" t="s">
        <v>16</v>
      </c>
      <c r="C9" s="64" t="s">
        <v>10</v>
      </c>
      <c r="D9" s="26"/>
      <c r="E9" s="64" t="s">
        <v>22</v>
      </c>
      <c r="F9" s="26"/>
      <c r="G9" s="1"/>
    </row>
    <row r="10" spans="1:7" x14ac:dyDescent="0.25">
      <c r="A10" s="1"/>
      <c r="B10" s="52" t="s">
        <v>136</v>
      </c>
      <c r="C10" s="8">
        <v>0</v>
      </c>
      <c r="D10" s="12" t="s">
        <v>3</v>
      </c>
      <c r="E10" s="8">
        <v>0</v>
      </c>
      <c r="F10" s="12" t="s">
        <v>3</v>
      </c>
      <c r="G10" s="1"/>
    </row>
    <row r="11" spans="1:7" x14ac:dyDescent="0.25">
      <c r="A11" s="1"/>
      <c r="B11" s="65" t="s">
        <v>91</v>
      </c>
      <c r="C11" s="10">
        <f>SUM(C10:C10)</f>
        <v>0</v>
      </c>
      <c r="D11" s="11" t="s">
        <v>3</v>
      </c>
      <c r="E11" s="10">
        <f>SUM(E10:E10)</f>
        <v>0</v>
      </c>
      <c r="F11" s="11" t="s">
        <v>3</v>
      </c>
      <c r="G11" s="1"/>
    </row>
    <row r="12" spans="1:7" x14ac:dyDescent="0.25">
      <c r="A12" s="1"/>
      <c r="B12" s="65" t="s">
        <v>133</v>
      </c>
      <c r="C12" s="10">
        <f>C11*(1+'Fane 11. Nøgletal'!C11)^2</f>
        <v>0</v>
      </c>
      <c r="D12" s="11" t="s">
        <v>3</v>
      </c>
      <c r="E12" s="10">
        <f>E11*(1+'Fane 11. Nøgletal'!C11)^2</f>
        <v>0</v>
      </c>
      <c r="F12" s="11" t="s">
        <v>3</v>
      </c>
      <c r="G12" s="1"/>
    </row>
    <row r="13" spans="1:7" x14ac:dyDescent="0.25">
      <c r="A13" s="1"/>
      <c r="B13" s="1"/>
      <c r="C13" s="1"/>
      <c r="D13" s="1"/>
      <c r="E13" s="1"/>
      <c r="F13" s="1"/>
      <c r="G13" s="1"/>
    </row>
    <row r="14" spans="1:7" x14ac:dyDescent="0.25">
      <c r="A14" s="1"/>
      <c r="B14" s="100"/>
      <c r="C14" s="100"/>
      <c r="D14" s="100"/>
      <c r="E14" s="100"/>
      <c r="F14" s="100"/>
      <c r="G14" s="1"/>
    </row>
    <row r="15" spans="1:7" x14ac:dyDescent="0.25">
      <c r="A15" s="1"/>
      <c r="B15" s="30"/>
      <c r="C15" s="30"/>
      <c r="D15" s="30"/>
      <c r="E15" s="30"/>
      <c r="F15" s="30"/>
      <c r="G15" s="1"/>
    </row>
    <row r="16" spans="1:7" x14ac:dyDescent="0.25">
      <c r="A16" s="1"/>
      <c r="B16" s="31"/>
      <c r="C16" s="37"/>
      <c r="D16" s="33"/>
      <c r="E16" s="37"/>
      <c r="F16" s="33"/>
      <c r="G16" s="1"/>
    </row>
    <row r="17" spans="1:7" x14ac:dyDescent="0.25">
      <c r="A17" s="1"/>
      <c r="B17" s="34"/>
      <c r="C17" s="35"/>
      <c r="D17" s="36"/>
      <c r="E17" s="35"/>
      <c r="F17" s="36"/>
      <c r="G17" s="1"/>
    </row>
    <row r="18" spans="1:7" x14ac:dyDescent="0.25">
      <c r="A18" s="1"/>
      <c r="B18" s="34"/>
      <c r="C18" s="35"/>
      <c r="D18" s="36"/>
      <c r="E18" s="35"/>
      <c r="F18" s="36"/>
      <c r="G18" s="1"/>
    </row>
    <row r="19" spans="1:7" x14ac:dyDescent="0.25">
      <c r="A19" s="1"/>
      <c r="B19" s="28"/>
      <c r="C19" s="28"/>
      <c r="D19" s="28"/>
      <c r="E19" s="28"/>
      <c r="F19" s="28"/>
      <c r="G19" s="1"/>
    </row>
    <row r="20" spans="1:7" x14ac:dyDescent="0.25">
      <c r="A20" s="1"/>
      <c r="B20" s="100"/>
      <c r="C20" s="100"/>
      <c r="D20" s="100"/>
      <c r="E20" s="100"/>
      <c r="F20" s="100"/>
      <c r="G20" s="1"/>
    </row>
    <row r="21" spans="1:7" x14ac:dyDescent="0.25">
      <c r="A21" s="1"/>
      <c r="B21" s="30"/>
      <c r="C21" s="30"/>
      <c r="D21" s="30"/>
      <c r="E21" s="30"/>
      <c r="F21" s="30"/>
      <c r="G21" s="1"/>
    </row>
    <row r="22" spans="1:7" x14ac:dyDescent="0.25">
      <c r="A22" s="1"/>
      <c r="B22" s="31"/>
      <c r="C22" s="37"/>
      <c r="D22" s="33"/>
      <c r="E22" s="37"/>
      <c r="F22" s="33"/>
      <c r="G22" s="1"/>
    </row>
    <row r="23" spans="1:7" x14ac:dyDescent="0.25">
      <c r="A23" s="1"/>
      <c r="B23" s="34"/>
      <c r="C23" s="35"/>
      <c r="D23" s="36"/>
      <c r="E23" s="35"/>
      <c r="F23" s="36"/>
      <c r="G23" s="1"/>
    </row>
    <row r="24" spans="1:7" x14ac:dyDescent="0.25">
      <c r="A24" s="1"/>
      <c r="B24" s="34"/>
      <c r="C24" s="35"/>
      <c r="D24" s="36"/>
      <c r="E24" s="35"/>
      <c r="F24" s="36"/>
      <c r="G24" s="1"/>
    </row>
    <row r="25" spans="1:7" x14ac:dyDescent="0.25">
      <c r="A25" s="1"/>
      <c r="B25" s="28"/>
      <c r="C25" s="28"/>
      <c r="D25" s="28"/>
      <c r="E25" s="28"/>
      <c r="F25" s="28"/>
      <c r="G25" s="1"/>
    </row>
    <row r="26" spans="1:7" x14ac:dyDescent="0.25">
      <c r="A26" s="1"/>
      <c r="B26" s="100"/>
      <c r="C26" s="100"/>
      <c r="D26" s="100"/>
      <c r="E26" s="100"/>
      <c r="F26" s="100"/>
      <c r="G26" s="1"/>
    </row>
    <row r="27" spans="1:7" x14ac:dyDescent="0.25">
      <c r="A27" s="1"/>
      <c r="B27" s="30"/>
      <c r="C27" s="30"/>
      <c r="D27" s="30"/>
      <c r="E27" s="30"/>
      <c r="F27" s="30"/>
      <c r="G27" s="1"/>
    </row>
    <row r="28" spans="1:7" x14ac:dyDescent="0.25">
      <c r="A28" s="1"/>
      <c r="B28" s="31"/>
      <c r="C28" s="37"/>
      <c r="D28" s="33"/>
      <c r="E28" s="37"/>
      <c r="F28" s="33"/>
      <c r="G28" s="1"/>
    </row>
    <row r="29" spans="1:7" x14ac:dyDescent="0.25">
      <c r="A29" s="1"/>
      <c r="B29" s="34"/>
      <c r="C29" s="35"/>
      <c r="D29" s="36"/>
      <c r="E29" s="35"/>
      <c r="F29" s="36"/>
      <c r="G29" s="1"/>
    </row>
    <row r="30" spans="1:7" x14ac:dyDescent="0.25">
      <c r="A30" s="1"/>
      <c r="B30" s="34"/>
      <c r="C30" s="35"/>
      <c r="D30" s="36"/>
      <c r="E30" s="35"/>
      <c r="F30" s="36"/>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sheetData>
  <sheetProtection algorithmName="SHA-512" hashValue="xDDNwODWME8Lzvo7Jiz+a/5iqXF0f5U7tovagYejn8QEaEYKUNWrET2hgt8vbdtUhYDIqtvzQKNe0UzaatQ7aQ==" saltValue="cnF+AXE7zEDhxVDUwXWE9w==" spinCount="100000" sheet="1" objects="1" scenarios="1"/>
  <customSheetViews>
    <customSheetView guid="{61068CEC-D951-4EA8-B2F0-E3FAF0E2CE33}" showPageBreaks="1" showGridLines="0" view="pageLayout" topLeftCell="A7">
      <pageMargins left="0.7" right="0.7" top="0.75" bottom="0.75" header="0.3" footer="0.3"/>
      <pageSetup paperSize="9" orientation="portrait" r:id="rId1"/>
    </customSheetView>
  </customSheetViews>
  <mergeCells count="5">
    <mergeCell ref="B26:F26"/>
    <mergeCell ref="B8:F8"/>
    <mergeCell ref="B14:F14"/>
    <mergeCell ref="B20:F20"/>
    <mergeCell ref="B3:F5"/>
  </mergeCell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3"/>
  <dimension ref="A1:D50"/>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84" t="s">
        <v>71</v>
      </c>
      <c r="C3" s="84"/>
      <c r="D3" s="1"/>
    </row>
    <row r="4" spans="1:4" ht="15" customHeight="1" x14ac:dyDescent="0.25">
      <c r="A4" s="1"/>
      <c r="B4" s="84"/>
      <c r="C4" s="8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65" t="s">
        <v>13</v>
      </c>
      <c r="C8" s="66"/>
      <c r="D8" s="1"/>
    </row>
    <row r="9" spans="1:4" x14ac:dyDescent="0.25">
      <c r="A9" s="1"/>
      <c r="B9" s="43" t="s">
        <v>132</v>
      </c>
      <c r="C9" s="23">
        <v>3.56E-2</v>
      </c>
      <c r="D9" s="1"/>
    </row>
    <row r="10" spans="1:4" x14ac:dyDescent="0.25">
      <c r="A10" s="1"/>
      <c r="B10" s="43" t="s">
        <v>93</v>
      </c>
      <c r="C10" s="23">
        <v>8.0799999999999997E-2</v>
      </c>
      <c r="D10" s="1"/>
    </row>
    <row r="11" spans="1:4" x14ac:dyDescent="0.25">
      <c r="A11" s="1"/>
      <c r="B11" s="43" t="s">
        <v>139</v>
      </c>
      <c r="C11" s="23">
        <v>6.6299999999999998E-2</v>
      </c>
      <c r="D11" s="1"/>
    </row>
    <row r="12" spans="1:4" x14ac:dyDescent="0.25">
      <c r="A12" s="1"/>
      <c r="B12" s="65"/>
      <c r="C12" s="66"/>
      <c r="D12" s="1"/>
    </row>
    <row r="13" spans="1:4" x14ac:dyDescent="0.25">
      <c r="A13" s="1"/>
      <c r="B13" s="1"/>
      <c r="C13" s="1"/>
      <c r="D13" s="1"/>
    </row>
    <row r="14" spans="1:4" x14ac:dyDescent="0.25">
      <c r="A14" s="1"/>
      <c r="B14" s="1"/>
      <c r="C14" s="1"/>
      <c r="D14" s="1"/>
    </row>
    <row r="15" spans="1:4" x14ac:dyDescent="0.25">
      <c r="A15" s="1"/>
      <c r="B15" s="65" t="s">
        <v>36</v>
      </c>
      <c r="C15" s="66"/>
      <c r="D15" s="1"/>
    </row>
    <row r="16" spans="1:4" x14ac:dyDescent="0.25">
      <c r="A16" s="1"/>
      <c r="B16" s="21" t="s">
        <v>40</v>
      </c>
      <c r="C16" s="42">
        <v>1.7000000000000001E-2</v>
      </c>
      <c r="D16" s="1"/>
    </row>
    <row r="17" spans="1:4" x14ac:dyDescent="0.25">
      <c r="A17" s="1"/>
      <c r="B17" s="103"/>
      <c r="C17" s="104"/>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sheetData>
  <sheetProtection algorithmName="SHA-512" hashValue="vjeg0oIu1V1JVYHEz8LUn4q70fKHJZwSfXKe80/v1YGjzZJT64YX/F8nk0ua1kLQlKL8LWKZqAnysCNbci+b6A==" saltValue="GAb0klJsWlGCLtWIcjW/nw==" spinCount="100000" sheet="1" objects="1" scenarios="1"/>
  <customSheetViews>
    <customSheetView guid="{61068CEC-D951-4EA8-B2F0-E3FAF0E2CE33}" showPageBreaks="1" showGridLines="0" view="pageLayout" topLeftCell="A4">
      <selection activeCell="C18" sqref="C18"/>
      <pageMargins left="0.8125" right="0.7" top="0.75" bottom="0.75" header="0.3" footer="0.3"/>
      <pageSetup paperSize="9" orientation="portrait" r:id="rId1"/>
    </customSheetView>
  </customSheetViews>
  <mergeCells count="2">
    <mergeCell ref="B3:C4"/>
    <mergeCell ref="B17:C17"/>
  </mergeCells>
  <pageMargins left="0.8125"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15</vt:i4>
      </vt:variant>
      <vt:variant>
        <vt:lpstr>Navngivne områder</vt:lpstr>
      </vt:variant>
      <vt:variant>
        <vt:i4>15</vt:i4>
      </vt:variant>
    </vt:vector>
  </HeadingPairs>
  <TitlesOfParts>
    <vt:vector size="30" baseType="lpstr">
      <vt:lpstr>1. Forside</vt:lpstr>
      <vt:lpstr>Fane 2.1. Økonomisk ramme 2025</vt:lpstr>
      <vt:lpstr>Fane 2.2. Økonomisk ramme 2026</vt:lpstr>
      <vt:lpstr>Fane 2.3. Økonomisk ramme 2027</vt:lpstr>
      <vt:lpstr>Fane 2.4. Økonomisk ramme 2028</vt:lpstr>
      <vt:lpstr>Fane 3. Omkostninger i ØR2024</vt:lpstr>
      <vt:lpstr>Fane 4. Ikke-påvirkelige omk.</vt:lpstr>
      <vt:lpstr>Fane 5. Kontrol af ØR2023</vt:lpstr>
      <vt:lpstr>Fane 6. Skattesagen</vt:lpstr>
      <vt:lpstr>Fane 7. Anlægsprojekter (§ 19)</vt:lpstr>
      <vt:lpstr>Fane 8.1. Varige tillæg</vt:lpstr>
      <vt:lpstr>Fane 8.2. Engangstillæg</vt:lpstr>
      <vt:lpstr>Fane 9. Tilknyttet virksomhed</vt:lpstr>
      <vt:lpstr>Fane 10. Bortfald</vt:lpstr>
      <vt:lpstr>Fane 11. Nøgletal</vt:lpstr>
      <vt:lpstr>Fane21</vt:lpstr>
      <vt:lpstr>Fane21total</vt:lpstr>
      <vt:lpstr>Fane22</vt:lpstr>
      <vt:lpstr>Fane22total</vt:lpstr>
      <vt:lpstr>Fane23</vt:lpstr>
      <vt:lpstr>Fane23total</vt:lpstr>
      <vt:lpstr>Fane24</vt:lpstr>
      <vt:lpstr>Fane24total</vt:lpstr>
      <vt:lpstr>Tabel_Fane_10</vt:lpstr>
      <vt:lpstr>Tabel_Fane_2_1</vt:lpstr>
      <vt:lpstr>Tabel_Fane_2_2</vt:lpstr>
      <vt:lpstr>Tabel_Fane_2_3</vt:lpstr>
      <vt:lpstr>Tabel_Fane_2_4</vt:lpstr>
      <vt:lpstr>Tabel_Fane_3</vt:lpstr>
      <vt:lpstr>Tabel_Fane_9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Anna Ingeborg Knuhtsen</cp:lastModifiedBy>
  <cp:lastPrinted>2016-06-14T12:57:30Z</cp:lastPrinted>
  <dcterms:created xsi:type="dcterms:W3CDTF">2016-06-02T08:51:18Z</dcterms:created>
  <dcterms:modified xsi:type="dcterms:W3CDTF">2024-09-11T08:09:09Z</dcterms:modified>
</cp:coreProperties>
</file>