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Ishøj Vand AS (V10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3" i="19" l="1"/>
  <c r="E31" i="32" l="1"/>
  <c r="E16" i="27" l="1"/>
  <c r="E11" i="11" l="1"/>
  <c r="E10" i="1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2" i="11"/>
  <c r="C10" i="37" s="1"/>
  <c r="C12" i="37" s="1"/>
  <c r="G12" i="11"/>
  <c r="C13" i="37" l="1"/>
  <c r="C10" i="2" s="1"/>
  <c r="E11" i="21"/>
  <c r="E12" i="21" s="1"/>
  <c r="C11" i="21"/>
  <c r="C12" i="21" s="1"/>
  <c r="E11" i="29"/>
  <c r="E12" i="29" s="1"/>
  <c r="C11" i="29"/>
  <c r="C12" i="29" s="1"/>
  <c r="C14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2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<sst xmlns="http://schemas.openxmlformats.org/spreadsheetml/2006/main" count="591" uniqueCount="247">
  <si>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</si>
  <si>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</si>
  <si>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</si>
  <si>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</si>
  <si>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</si>
  <si>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</si>
  <si>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</si>
  <si>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</si>
  <si>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</si>
  <si>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</si>
  <si>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</si>
  <si>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</si>
  <si>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</si>
  <si>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</si>
  <si>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</si>
  <si>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</si>
  <si>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</si>
  <si>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</si>
  <si>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</si>
  <si>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</si>
  <si>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</si>
  <si>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</si>
  <si>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</si>
  <si>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</si>
  <si>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</si>
  <si>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</si>
  <si>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</si>
  <si>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</si>
  <si>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</si>
  <si>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</si>
  <si>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</si>
  <si>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</si>
  <si>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</si>
  <si>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</si>
  <si>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</si>
  <si>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</si>
  <si>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</si>
  <si>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</si>
  <si>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</si>
  <si>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</si>
  <si>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</si>
  <si>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</si>
  <si>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</si>
  <si>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</si>
  <si>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</si>
  <si>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</si>
  <si>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</si>
  <si>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</si>
  <si>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</si>
  <si>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</si>
  <si>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</si>
  <si>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</si>
  <si>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</si>
  <si>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</si>
  <si>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</si>
  <si>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</si>
  <si>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</si>
  <si>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</si>
  <si>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</si>
  <si>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</si>
  <si>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</si>
  <si>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</si>
  <si>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</si>
  <si>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</si>
  <si>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</si>
  <si>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</si>
  <si>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</si>
  <si>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</si>
  <si>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</si>
  <si>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</si>
  <si>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</si>
  <si>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</si>
  <si>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</si>
  <si>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</si>
  <si>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</si>
  <si>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</si>
  <si>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</si>
  <si>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</si>
  <si>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</si>
  <si>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</si>
  <si>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</si>
  <si>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</si>
  <si>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</si>
  <si>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</si>
  <si>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</si>
  <si>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</si>
  <si>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</si>
  <si>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</si>
  <si>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</si>
  <si>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</si>
  <si>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</si>
  <si>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</si>
  <si>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</si>
  <si>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</si>
  <si>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</si>
  <si>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</si>
  <si>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</si>
  <si>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</si>
  <si>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</si>
  <si>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</si>
  <si>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</si>
  <si>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</si>
  <si>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</si>
  <si>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</si>
  <si>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</si>
  <si>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</si>
  <si>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</si>
  <si>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</si>
  <si>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</si>
  <si>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</si>
  <si>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</si>
  <si>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</si>
  <si>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</si>
  <si>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</si>
  <si>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</si>
  <si>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</si>
  <si>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</si>
  <si>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</si>
  <si>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</si>
  <si>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</si>
  <si>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</si>
  <si>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</si>
  <si>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</si>
  <si>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</si>
  <si>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</si>
  <si>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</si>
  <si>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</si>
  <si>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</si>
  <si>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</si>
  <si>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</si>
  <si>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</si>
  <si>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</si>
  <si>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</si>
  <si>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</si>
  <si>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</si>
  <si>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</si>
  <si>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</si>
  <si>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</si>
  <si>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</si>
  <si>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</si>
  <si>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</si>
  <si>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</si>
  <si>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</si>
  <si>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</si>
  <si>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</si>
  <si>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</si>
  <si>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</si>
  <si>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</si>
  <si>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</si>
  <si>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</si>
  <si>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</si>
  <si>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</si>
  <si>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</si>
  <si>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</si>
  <si>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</si>
  <si>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</si>
  <si>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</si>
  <si>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</si>
  <si>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</si>
  <si>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</si>
  <si>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</si>
  <si>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</si>
  <si>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</si>
  <si>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</si>
  <si>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</si>
  <si>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</si>
  <si>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</si>
  <si>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</si>
  <si>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</si>
  <si>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</si>
  <si>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</si>
  <si>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</si>
  <si>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</si>
  <si>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</si>
  <si>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</si>
  <si>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</si>
  <si>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</si>
  <si>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</si>
  <si>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</si>
  <si>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</si>
  <si>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</si>
  <si>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</si>
  <si>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</si>
  <si>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</si>
  <si>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</si>
  <si>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</si>
  <si>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</si>
  <si>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</si>
  <si>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</si>
  <si>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</si>
  <si>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</si>
  <si>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</si>
  <si>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</si>
  <si>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</si>
  <si>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</si>
  <si>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</si>
  <si>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</si>
  <si>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</si>
  <si>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</si>
  <si>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</si>
  <si>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</si>
  <si>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</si>
  <si>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</si>
  <si>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</si>
  <si>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</si>
  <si>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</si>
  <si>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</si>
  <si>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</si>
  <si>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</si>
  <si>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</si>
  <si>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</si>
  <si>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</si>
  <si>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</si>
  <si>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</si>
  <si>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</si>
  <si>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</si>
  <si>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</si>
  <si>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</si>
  <si>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</si>
  <si>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</si>
  <si>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</si>
  <si>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</si>
  <si>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</si>
  <si>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</si>
  <si>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</si>
  <si>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</si>
  <si>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</si>
  <si>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</si>
  <si>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</si>
  <si>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</si>
  <si>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</si>
  <si>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</si>
  <si>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</si>
  <si>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</si>
  <si>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</si>
  <si>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</si>
  <si>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</si>
  <si>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Ingen tilknyttet virksomhed</t>
  </si>
  <si>
    <t>Ingen bortfald eller nedsættelse</t>
  </si>
  <si>
    <t>Udvidelse af forsyningsområde</t>
  </si>
  <si>
    <t xml:space="preserve">Ingen engangstillæg </t>
  </si>
  <si>
    <t>Økonomisk ramme for 2024</t>
  </si>
  <si>
    <t>Afregningsmålere, elektroniske, maksimal gennemstrømning ≤ 4 m3/t</t>
  </si>
  <si>
    <t>10</t>
  </si>
  <si>
    <t>Afregningsmålere, elektroniske, maksimal gennemstrømning &gt; 4 m3/t ≤ 15 m3/t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</si>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</sst>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206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151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15</v>
      </c>
      <c r="D14" s="63" t="s">
        <v>207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40</v>
      </c>
      <c r="D15" s="63" t="s">
        <v>93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41</v>
      </c>
      <c r="D16" s="63" t="s">
        <v>152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150</v>
      </c>
      <c r="D17" s="63" t="s">
        <v>153</v>
      </c>
      <c r="E17" s="64"/>
      <c r="F17" s="64"/>
      <c r="G17" s="65"/>
      <c r="H17" s="1"/>
      <c r="I17" s="1"/>
    </row>
    <row r="18" spans="1:9" x14ac:dyDescent="0.45">
      <c r="A18" s="1"/>
      <c r="B18" s="1"/>
      <c r="C18" s="33" t="s">
        <v>134</v>
      </c>
      <c r="D18" s="69" t="s">
        <v>114</v>
      </c>
      <c r="E18" s="70"/>
      <c r="F18" s="70"/>
      <c r="G18" s="71"/>
      <c r="H18" s="1"/>
      <c r="I18" s="1"/>
    </row>
    <row r="19" spans="1:9" x14ac:dyDescent="0.45">
      <c r="A19" s="1"/>
      <c r="B19" s="1"/>
      <c r="C19" s="33" t="s">
        <v>135</v>
      </c>
      <c r="D19" s="69" t="s">
        <v>115</v>
      </c>
      <c r="E19" s="70"/>
      <c r="F19" s="70"/>
      <c r="G19" s="71"/>
      <c r="H19" s="1"/>
      <c r="I19" s="1"/>
    </row>
    <row r="20" spans="1:9" x14ac:dyDescent="0.45">
      <c r="A20" s="1"/>
      <c r="B20" s="1"/>
      <c r="C20" s="33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136</v>
      </c>
      <c r="D21" s="60" t="s">
        <v>12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97</v>
      </c>
      <c r="D22" s="54" t="s">
        <v>154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42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217</v>
      </c>
      <c r="D24" s="54" t="s">
        <v>98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218</v>
      </c>
      <c r="D25" s="54" t="s">
        <v>99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219</v>
      </c>
      <c r="D26" s="54" t="s">
        <v>155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137</v>
      </c>
      <c r="D27" s="54" t="s">
        <v>43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128</v>
      </c>
      <c r="D28" s="57" t="s">
        <v>129</v>
      </c>
      <c r="E28" s="58"/>
      <c r="F28" s="58"/>
      <c r="G28" s="5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3" t="s">
        <v>35</v>
      </c>
      <c r="C9" s="11" t="s">
        <v>171</v>
      </c>
      <c r="D9" s="11"/>
      <c r="E9" s="1"/>
      <c r="F9" s="1"/>
    </row>
    <row r="10" spans="1:6" x14ac:dyDescent="0.45">
      <c r="A10" s="1"/>
      <c r="B10" s="51" t="s">
        <v>234</v>
      </c>
      <c r="C10" s="9">
        <v>7131000</v>
      </c>
      <c r="D10" s="14" t="s">
        <v>3</v>
      </c>
      <c r="E10" s="1"/>
      <c r="F10" s="1"/>
    </row>
    <row r="11" spans="1:6" x14ac:dyDescent="0.45">
      <c r="A11" s="1"/>
      <c r="B11" s="51" t="s">
        <v>235</v>
      </c>
      <c r="C11" s="9">
        <v>57185</v>
      </c>
      <c r="D11" s="14" t="s">
        <v>3</v>
      </c>
      <c r="E11" s="1"/>
      <c r="F11" s="1"/>
    </row>
    <row r="12" spans="1:6" x14ac:dyDescent="0.45">
      <c r="A12" s="1"/>
      <c r="B12" s="51" t="s">
        <v>236</v>
      </c>
      <c r="C12" s="9">
        <v>4338000</v>
      </c>
      <c r="D12" s="14" t="s">
        <v>3</v>
      </c>
      <c r="E12" s="1"/>
      <c r="F12" s="1"/>
    </row>
    <row r="13" spans="1:6" x14ac:dyDescent="0.45">
      <c r="A13" s="1"/>
      <c r="B13" s="48" t="s">
        <v>169</v>
      </c>
      <c r="C13" s="12">
        <f>SUM(C10:C12)</f>
        <v>11526185</v>
      </c>
      <c r="D13" s="13" t="s">
        <v>3</v>
      </c>
      <c r="E13" s="1"/>
      <c r="F13" s="1"/>
    </row>
    <row r="14" spans="1:6" x14ac:dyDescent="0.45">
      <c r="A14" s="1"/>
      <c r="B14" s="48" t="s">
        <v>170</v>
      </c>
      <c r="C14" s="12">
        <f>C13*(1+'Fane 12. Nøgletal'!C13)^2</f>
        <v>11809139.4713754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2" t="s">
        <v>172</v>
      </c>
      <c r="C2" s="82"/>
      <c r="D2" s="82"/>
      <c r="E2" s="82"/>
      <c r="F2" s="82"/>
      <c r="G2" s="1"/>
    </row>
    <row r="3" spans="1:7" ht="15" customHeight="1" x14ac:dyDescent="0.45">
      <c r="A3" s="1"/>
      <c r="B3" s="82"/>
      <c r="C3" s="82"/>
      <c r="D3" s="82"/>
      <c r="E3" s="82"/>
      <c r="F3" s="82"/>
      <c r="G3" s="1"/>
    </row>
    <row r="4" spans="1:7" ht="15" customHeight="1" x14ac:dyDescent="0.4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45">
      <c r="A5" s="1"/>
      <c r="B5" s="98" t="s">
        <v>37</v>
      </c>
      <c r="C5" s="99"/>
      <c r="D5" s="100"/>
      <c r="E5" s="9">
        <v>304208.26666666672</v>
      </c>
      <c r="F5" s="14" t="s">
        <v>3</v>
      </c>
      <c r="G5" s="1"/>
    </row>
    <row r="6" spans="1:7" ht="15" customHeight="1" x14ac:dyDescent="0.45">
      <c r="A6" s="1"/>
      <c r="B6" s="98" t="s">
        <v>38</v>
      </c>
      <c r="C6" s="99"/>
      <c r="D6" s="100"/>
      <c r="E6" s="9">
        <v>858052.32836465538</v>
      </c>
      <c r="F6" s="14" t="s">
        <v>3</v>
      </c>
      <c r="G6" s="1"/>
    </row>
    <row r="7" spans="1:7" ht="15" customHeight="1" x14ac:dyDescent="0.45">
      <c r="A7" s="1"/>
      <c r="B7" s="106" t="s">
        <v>131</v>
      </c>
      <c r="C7" s="107"/>
      <c r="D7" s="108"/>
      <c r="E7" s="10">
        <f>SUM(E5:E6)</f>
        <v>1162260.595031322</v>
      </c>
      <c r="F7" s="17" t="s">
        <v>3</v>
      </c>
      <c r="G7" s="1"/>
    </row>
    <row r="8" spans="1:7" ht="15" customHeight="1" x14ac:dyDescent="0.45">
      <c r="A8" s="1"/>
      <c r="B8" s="48"/>
      <c r="C8" s="49"/>
      <c r="D8" s="49"/>
      <c r="E8" s="49"/>
      <c r="F8" s="20"/>
      <c r="G8" s="1"/>
    </row>
    <row r="9" spans="1:7" ht="28.5" customHeight="1" x14ac:dyDescent="0.45">
      <c r="A9" s="1"/>
      <c r="B9" s="86" t="s">
        <v>132</v>
      </c>
      <c r="C9" s="87"/>
      <c r="D9" s="87"/>
      <c r="E9" s="87"/>
      <c r="F9" s="88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5" t="s">
        <v>116</v>
      </c>
      <c r="C11" s="96"/>
      <c r="D11" s="96"/>
      <c r="E11" s="96"/>
      <c r="F11" s="97"/>
      <c r="G11" s="1"/>
    </row>
    <row r="12" spans="1:7" x14ac:dyDescent="0.45">
      <c r="A12" s="1"/>
      <c r="B12" s="98" t="s">
        <v>117</v>
      </c>
      <c r="C12" s="99"/>
      <c r="D12" s="100"/>
      <c r="E12" s="9">
        <v>18505710.750539578</v>
      </c>
      <c r="F12" s="14" t="s">
        <v>3</v>
      </c>
      <c r="G12" s="1"/>
    </row>
    <row r="13" spans="1:7" x14ac:dyDescent="0.45">
      <c r="A13" s="1"/>
      <c r="B13" s="98" t="s">
        <v>118</v>
      </c>
      <c r="C13" s="99"/>
      <c r="D13" s="100"/>
      <c r="E13" s="9">
        <v>19692635</v>
      </c>
      <c r="F13" s="14" t="s">
        <v>3</v>
      </c>
      <c r="G13" s="1"/>
    </row>
    <row r="14" spans="1:7" x14ac:dyDescent="0.45">
      <c r="A14" s="1"/>
      <c r="B14" s="98" t="s">
        <v>36</v>
      </c>
      <c r="C14" s="99"/>
      <c r="D14" s="100"/>
      <c r="E14" s="9">
        <v>0</v>
      </c>
      <c r="F14" s="14" t="s">
        <v>3</v>
      </c>
      <c r="G14" s="1"/>
    </row>
    <row r="15" spans="1:7" x14ac:dyDescent="0.45">
      <c r="A15" s="1"/>
      <c r="B15" s="106" t="s">
        <v>208</v>
      </c>
      <c r="C15" s="107"/>
      <c r="D15" s="108"/>
      <c r="E15" s="10">
        <f>E12-(E13-E14)</f>
        <v>-1186924.2494604215</v>
      </c>
      <c r="F15" s="17" t="s">
        <v>3</v>
      </c>
      <c r="G15" s="1"/>
    </row>
    <row r="16" spans="1:7" x14ac:dyDescent="0.45">
      <c r="A16" s="1"/>
      <c r="B16" s="48"/>
      <c r="C16" s="49"/>
      <c r="D16" s="49"/>
      <c r="E16" s="49"/>
      <c r="F16" s="20"/>
      <c r="G16" s="1"/>
    </row>
    <row r="17" spans="1:7" ht="30" customHeight="1" x14ac:dyDescent="0.45">
      <c r="A17" s="1"/>
      <c r="B17" s="86" t="s">
        <v>133</v>
      </c>
      <c r="C17" s="87"/>
      <c r="D17" s="87"/>
      <c r="E17" s="87"/>
      <c r="F17" s="88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5" t="s">
        <v>50</v>
      </c>
      <c r="C19" s="96"/>
      <c r="D19" s="96"/>
      <c r="E19" s="96"/>
      <c r="F19" s="97"/>
      <c r="G19" s="1"/>
    </row>
    <row r="20" spans="1:7" x14ac:dyDescent="0.45">
      <c r="A20" s="1"/>
      <c r="B20" s="98" t="s">
        <v>51</v>
      </c>
      <c r="C20" s="99"/>
      <c r="D20" s="100"/>
      <c r="E20" s="9">
        <v>19270971.541099563</v>
      </c>
      <c r="F20" s="14" t="s">
        <v>3</v>
      </c>
      <c r="G20" s="1"/>
    </row>
    <row r="21" spans="1:7" x14ac:dyDescent="0.45">
      <c r="A21" s="1"/>
      <c r="B21" s="98" t="s">
        <v>52</v>
      </c>
      <c r="C21" s="99"/>
      <c r="D21" s="100"/>
      <c r="E21" s="9">
        <v>19177825</v>
      </c>
      <c r="F21" s="14" t="s">
        <v>3</v>
      </c>
      <c r="G21" s="1"/>
    </row>
    <row r="22" spans="1:7" x14ac:dyDescent="0.45">
      <c r="A22" s="1"/>
      <c r="B22" s="98" t="s">
        <v>36</v>
      </c>
      <c r="C22" s="99"/>
      <c r="D22" s="100"/>
      <c r="E22" s="9">
        <v>0</v>
      </c>
      <c r="F22" s="14" t="s">
        <v>3</v>
      </c>
      <c r="G22" s="1"/>
    </row>
    <row r="23" spans="1:7" x14ac:dyDescent="0.45">
      <c r="A23" s="1"/>
      <c r="B23" s="106" t="s">
        <v>209</v>
      </c>
      <c r="C23" s="107"/>
      <c r="D23" s="108"/>
      <c r="E23" s="10">
        <f>E20-(E21-E22)</f>
        <v>93146.541099563241</v>
      </c>
      <c r="F23" s="17" t="s">
        <v>3</v>
      </c>
      <c r="G23" s="1"/>
    </row>
    <row r="24" spans="1:7" x14ac:dyDescent="0.45">
      <c r="A24" s="1"/>
      <c r="B24" s="48"/>
      <c r="C24" s="49"/>
      <c r="D24" s="49"/>
      <c r="E24" s="49"/>
      <c r="F24" s="20"/>
      <c r="G24" s="1"/>
    </row>
    <row r="25" spans="1:7" ht="28.5" customHeight="1" x14ac:dyDescent="0.45">
      <c r="A25" s="1"/>
      <c r="B25" s="86" t="s">
        <v>179</v>
      </c>
      <c r="C25" s="87"/>
      <c r="D25" s="87"/>
      <c r="E25" s="87"/>
      <c r="F25" s="88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5" t="s">
        <v>200</v>
      </c>
      <c r="C27" s="96"/>
      <c r="D27" s="96"/>
      <c r="E27" s="96"/>
      <c r="F27" s="97"/>
      <c r="G27" s="1"/>
    </row>
    <row r="28" spans="1:7" x14ac:dyDescent="0.45">
      <c r="A28" s="1"/>
      <c r="B28" s="98" t="s">
        <v>201</v>
      </c>
      <c r="C28" s="99"/>
      <c r="D28" s="100"/>
      <c r="E28" s="9">
        <v>20159496.824601538</v>
      </c>
      <c r="F28" s="14" t="s">
        <v>3</v>
      </c>
      <c r="G28" s="1"/>
    </row>
    <row r="29" spans="1:7" x14ac:dyDescent="0.45">
      <c r="A29" s="1"/>
      <c r="B29" s="98" t="s">
        <v>202</v>
      </c>
      <c r="C29" s="99"/>
      <c r="D29" s="100"/>
      <c r="E29" s="9">
        <v>18043000</v>
      </c>
      <c r="F29" s="14" t="s">
        <v>3</v>
      </c>
      <c r="G29" s="1"/>
    </row>
    <row r="30" spans="1:7" x14ac:dyDescent="0.45">
      <c r="A30" s="1"/>
      <c r="B30" s="98" t="s">
        <v>36</v>
      </c>
      <c r="C30" s="99"/>
      <c r="D30" s="100"/>
      <c r="E30" s="9">
        <v>0</v>
      </c>
      <c r="F30" s="14" t="s">
        <v>3</v>
      </c>
      <c r="G30" s="1"/>
    </row>
    <row r="31" spans="1:7" x14ac:dyDescent="0.45">
      <c r="A31" s="1"/>
      <c r="B31" s="106" t="s">
        <v>210</v>
      </c>
      <c r="C31" s="107"/>
      <c r="D31" s="108"/>
      <c r="E31" s="10">
        <f>E28-(E29-E30)</f>
        <v>2116496.8246015385</v>
      </c>
      <c r="F31" s="17" t="s">
        <v>3</v>
      </c>
      <c r="G31" s="1"/>
    </row>
    <row r="32" spans="1:7" x14ac:dyDescent="0.45">
      <c r="A32" s="1"/>
      <c r="B32" s="48"/>
      <c r="C32" s="49"/>
      <c r="D32" s="49"/>
      <c r="E32" s="49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5" t="s">
        <v>125</v>
      </c>
      <c r="C34" s="96"/>
      <c r="D34" s="96"/>
      <c r="E34" s="96"/>
      <c r="F34" s="97"/>
      <c r="G34" s="1"/>
    </row>
    <row r="35" spans="1:7" x14ac:dyDescent="0.45">
      <c r="A35" s="1"/>
      <c r="B35" s="109" t="s">
        <v>245</v>
      </c>
      <c r="C35" s="110"/>
      <c r="D35" s="111"/>
      <c r="E35" s="9">
        <v>0</v>
      </c>
      <c r="F35" s="14"/>
      <c r="G35" s="1"/>
    </row>
    <row r="36" spans="1:7" x14ac:dyDescent="0.45">
      <c r="A36" s="1"/>
      <c r="B36" s="109" t="s">
        <v>246</v>
      </c>
      <c r="C36" s="110"/>
      <c r="D36" s="111"/>
      <c r="E36" s="9">
        <v>1</v>
      </c>
      <c r="F36" s="14"/>
      <c r="G36" s="1"/>
    </row>
    <row r="37" spans="1:7" x14ac:dyDescent="0.4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0</v>
      </c>
      <c r="F37" s="14" t="s">
        <v>3</v>
      </c>
      <c r="G37" s="1"/>
    </row>
    <row r="38" spans="1:7" x14ac:dyDescent="0.4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45">
      <c r="A39" s="1"/>
      <c r="B39" s="112" t="s">
        <v>203</v>
      </c>
      <c r="C39" s="112"/>
      <c r="D39" s="112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IPzpoddVp2DgQOOF9pcltUktkTHOtlUngUzGqGJrrZAsFWiaL+EjEgvt6eJMmKgxyGngaiN6TEOz7Vb7O5mgOA==" saltValue="B6jMXGcThQzcCipGc62Ldw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5"/>
      <c r="I9" s="1"/>
    </row>
    <row r="10" spans="1:9" ht="39.75" x14ac:dyDescent="0.45">
      <c r="A10" s="1"/>
      <c r="B10" s="39" t="s">
        <v>242</v>
      </c>
      <c r="C10" s="40" t="s">
        <v>243</v>
      </c>
      <c r="D10" s="9">
        <v>530000</v>
      </c>
      <c r="E10" s="9">
        <f>IFERROR(D10/C10,0)</f>
        <v>53000</v>
      </c>
      <c r="F10" s="9">
        <v>0</v>
      </c>
      <c r="G10" s="9">
        <v>0</v>
      </c>
      <c r="H10" s="14" t="s">
        <v>3</v>
      </c>
      <c r="I10" s="1"/>
    </row>
    <row r="11" spans="1:9" ht="52.9" x14ac:dyDescent="0.45">
      <c r="A11" s="1"/>
      <c r="B11" s="39" t="s">
        <v>244</v>
      </c>
      <c r="C11" s="40" t="s">
        <v>243</v>
      </c>
      <c r="D11" s="9">
        <v>1574229</v>
      </c>
      <c r="E11" s="9">
        <f t="shared" ref="E11" si="0">IFERROR(D11/C11,0)</f>
        <v>157422.9</v>
      </c>
      <c r="F11" s="9">
        <v>0</v>
      </c>
      <c r="G11" s="9">
        <v>0</v>
      </c>
      <c r="H11" s="14" t="s">
        <v>3</v>
      </c>
      <c r="I11" s="1"/>
    </row>
    <row r="12" spans="1:9" x14ac:dyDescent="0.45">
      <c r="A12" s="1"/>
      <c r="B12" s="95" t="s">
        <v>198</v>
      </c>
      <c r="C12" s="96"/>
      <c r="D12" s="97"/>
      <c r="E12" s="12">
        <f>SUM(E10:E11)</f>
        <v>210422.9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94</v>
      </c>
      <c r="C8" s="49"/>
      <c r="D8" s="49"/>
      <c r="E8" s="49"/>
      <c r="F8" s="20"/>
      <c r="G8" s="1"/>
    </row>
    <row r="9" spans="1:7" ht="17.25" customHeight="1" x14ac:dyDescent="0.4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45">
      <c r="A10" s="1"/>
      <c r="B10" s="25" t="s">
        <v>44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210422.9</v>
      </c>
      <c r="F10" s="14" t="s">
        <v>3</v>
      </c>
      <c r="G10" s="1"/>
    </row>
    <row r="11" spans="1:7" x14ac:dyDescent="0.45">
      <c r="A11" s="1"/>
      <c r="B11" s="41" t="s">
        <v>239</v>
      </c>
      <c r="C11" s="22">
        <v>0</v>
      </c>
      <c r="D11" s="14" t="s">
        <v>3</v>
      </c>
      <c r="E11" s="9">
        <v>15566</v>
      </c>
      <c r="F11" s="14" t="s">
        <v>3</v>
      </c>
      <c r="G11" s="1"/>
    </row>
    <row r="12" spans="1:7" x14ac:dyDescent="0.45">
      <c r="A12" s="1"/>
      <c r="B12" s="48" t="s">
        <v>48</v>
      </c>
      <c r="C12" s="12">
        <f>SUM(C10:C11)</f>
        <v>0</v>
      </c>
      <c r="D12" s="13" t="s">
        <v>3</v>
      </c>
      <c r="E12" s="12">
        <f>SUM(E10:E11)</f>
        <v>225988.9</v>
      </c>
      <c r="F12" s="13" t="s">
        <v>3</v>
      </c>
      <c r="G12" s="1"/>
    </row>
    <row r="13" spans="1:7" x14ac:dyDescent="0.45">
      <c r="A13" s="1"/>
      <c r="B13" s="48" t="s">
        <v>173</v>
      </c>
      <c r="C13" s="12">
        <f>C12*(1+'Fane 12. Nøgletal'!C13)</f>
        <v>0</v>
      </c>
      <c r="D13" s="13" t="s">
        <v>3</v>
      </c>
      <c r="E13" s="12">
        <f>E12*(1+'Fane 12. Nøgletal'!C13)</f>
        <v>228745.96458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PpQIg6bjH7XalwMaX0lBhQIKzsvpkIdqaP4BoFghfdvWTo8nAsU9CIQSecyTLZa/NbbGQ25y9N4seRDs8IXNyA==" saltValue="zexqjDZlMyxef47bJO/p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45">
      <c r="A10" s="1"/>
      <c r="B10" s="25" t="s">
        <v>240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8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6" t="s">
        <v>16</v>
      </c>
      <c r="C17" s="46" t="s">
        <v>11</v>
      </c>
      <c r="D17" s="47"/>
      <c r="E17" s="46" t="s">
        <v>34</v>
      </c>
      <c r="F17" s="45"/>
      <c r="G17" s="1"/>
    </row>
    <row r="18" spans="1:7" x14ac:dyDescent="0.45">
      <c r="A18" s="1"/>
      <c r="B18" s="25" t="s">
        <v>240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8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8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6" t="s">
        <v>16</v>
      </c>
      <c r="C25" s="46" t="s">
        <v>11</v>
      </c>
      <c r="D25" s="47"/>
      <c r="E25" s="46" t="s">
        <v>34</v>
      </c>
      <c r="F25" s="45"/>
      <c r="G25" s="1"/>
    </row>
    <row r="26" spans="1:7" x14ac:dyDescent="0.45">
      <c r="A26" s="1"/>
      <c r="B26" s="25" t="s">
        <v>240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8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8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6" t="s">
        <v>16</v>
      </c>
      <c r="C33" s="46" t="s">
        <v>11</v>
      </c>
      <c r="D33" s="47"/>
      <c r="E33" s="46" t="s">
        <v>34</v>
      </c>
      <c r="F33" s="45"/>
      <c r="G33" s="1"/>
    </row>
    <row r="34" spans="1:7" x14ac:dyDescent="0.45">
      <c r="A34" s="1"/>
      <c r="B34" s="25" t="s">
        <v>240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8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8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PIyApJYgfViDfGPZLhLMmHUYYuhzArKSdYXNceFR+9hrMMb9BIrVuEOo/9bOxm+Xkd4SvT9D+d3Pxp/X8piFA==" saltValue="F0KXCJV8mW+fnPoqps90B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213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4" t="s">
        <v>157</v>
      </c>
      <c r="C9" s="92" t="s">
        <v>11</v>
      </c>
      <c r="D9" s="94"/>
      <c r="E9" s="92" t="s">
        <v>34</v>
      </c>
      <c r="F9" s="94"/>
      <c r="G9" s="1"/>
    </row>
    <row r="10" spans="1:7" x14ac:dyDescent="0.45">
      <c r="A10" s="1"/>
      <c r="B10" s="25" t="s">
        <v>237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212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4" t="s">
        <v>17</v>
      </c>
      <c r="C9" s="44" t="s">
        <v>11</v>
      </c>
      <c r="D9" s="45"/>
      <c r="E9" s="44" t="s">
        <v>34</v>
      </c>
      <c r="F9" s="45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8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4" t="s">
        <v>17</v>
      </c>
      <c r="C16" s="44" t="s">
        <v>11</v>
      </c>
      <c r="D16" s="45"/>
      <c r="E16" s="44" t="s">
        <v>34</v>
      </c>
      <c r="F16" s="45"/>
      <c r="G16" s="1"/>
    </row>
    <row r="17" spans="1:7" x14ac:dyDescent="0.45">
      <c r="A17" s="1"/>
      <c r="B17" s="25" t="s">
        <v>238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8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8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4" t="s">
        <v>17</v>
      </c>
      <c r="C23" s="44" t="s">
        <v>11</v>
      </c>
      <c r="D23" s="45"/>
      <c r="E23" s="44" t="s">
        <v>34</v>
      </c>
      <c r="F23" s="45"/>
      <c r="G23" s="1"/>
    </row>
    <row r="24" spans="1:7" x14ac:dyDescent="0.45">
      <c r="A24" s="1"/>
      <c r="B24" s="25" t="s">
        <v>238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8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8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4" t="s">
        <v>17</v>
      </c>
      <c r="C30" s="44" t="s">
        <v>11</v>
      </c>
      <c r="D30" s="45"/>
      <c r="E30" s="44" t="s">
        <v>34</v>
      </c>
      <c r="F30" s="45"/>
      <c r="G30" s="1"/>
    </row>
    <row r="31" spans="1:7" x14ac:dyDescent="0.45">
      <c r="A31" s="1"/>
      <c r="B31" s="25" t="s">
        <v>238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8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8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211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8" t="s">
        <v>14</v>
      </c>
      <c r="C8" s="20"/>
      <c r="D8" s="1"/>
    </row>
    <row r="9" spans="1:4" x14ac:dyDescent="0.45">
      <c r="A9" s="1"/>
      <c r="B9" s="51" t="s">
        <v>141</v>
      </c>
      <c r="C9" s="26">
        <v>1.2699999999999999E-2</v>
      </c>
      <c r="D9" s="1"/>
    </row>
    <row r="10" spans="1:4" x14ac:dyDescent="0.45">
      <c r="A10" s="1"/>
      <c r="B10" s="51" t="s">
        <v>22</v>
      </c>
      <c r="C10" s="26">
        <v>1.7500000000000002E-2</v>
      </c>
      <c r="D10" s="1"/>
    </row>
    <row r="11" spans="1:4" x14ac:dyDescent="0.45">
      <c r="A11" s="1"/>
      <c r="B11" s="51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8" t="s">
        <v>126</v>
      </c>
      <c r="C17" s="20"/>
      <c r="D17" s="1"/>
    </row>
    <row r="18" spans="1:4" x14ac:dyDescent="0.45">
      <c r="A18" s="1"/>
      <c r="B18" s="51" t="s">
        <v>143</v>
      </c>
      <c r="C18" s="23">
        <v>9.1000000000000004E-3</v>
      </c>
      <c r="D18" s="1"/>
    </row>
    <row r="19" spans="1:4" x14ac:dyDescent="0.45">
      <c r="A19" s="1"/>
      <c r="B19" s="51" t="s">
        <v>144</v>
      </c>
      <c r="C19" s="23">
        <v>1.77E-2</v>
      </c>
      <c r="D19" s="1"/>
    </row>
    <row r="20" spans="1:4" x14ac:dyDescent="0.45">
      <c r="A20" s="1"/>
      <c r="B20" s="51" t="s">
        <v>145</v>
      </c>
      <c r="C20" s="23">
        <v>8.6999999999999994E-3</v>
      </c>
      <c r="D20" s="1"/>
    </row>
    <row r="21" spans="1:4" x14ac:dyDescent="0.45">
      <c r="A21" s="1"/>
      <c r="B21" s="51" t="s">
        <v>146</v>
      </c>
      <c r="C21" s="36">
        <v>2.8400000000000002E-2</v>
      </c>
      <c r="D21" s="1"/>
    </row>
    <row r="22" spans="1:4" x14ac:dyDescent="0.45">
      <c r="A22" s="1"/>
      <c r="B22" s="51" t="s">
        <v>186</v>
      </c>
      <c r="C22" s="36">
        <v>2.75E-2</v>
      </c>
      <c r="D22" s="1"/>
    </row>
    <row r="23" spans="1:4" x14ac:dyDescent="0.45">
      <c r="A23" s="1"/>
      <c r="B23" s="4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8" t="s">
        <v>127</v>
      </c>
      <c r="C26" s="20"/>
      <c r="D26" s="1"/>
    </row>
    <row r="27" spans="1:4" x14ac:dyDescent="0.45">
      <c r="A27" s="1"/>
      <c r="B27" s="51" t="s">
        <v>147</v>
      </c>
      <c r="C27" s="26">
        <v>0.02</v>
      </c>
      <c r="D27" s="1"/>
    </row>
    <row r="28" spans="1:4" x14ac:dyDescent="0.45">
      <c r="A28" s="1"/>
      <c r="B28" s="4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8" t="s">
        <v>13</v>
      </c>
      <c r="C8" s="49"/>
      <c r="D8" s="20"/>
      <c r="E8" s="1"/>
    </row>
    <row r="9" spans="1:5" x14ac:dyDescent="0.45">
      <c r="A9" s="1"/>
      <c r="B9" s="50" t="s">
        <v>25</v>
      </c>
      <c r="C9" s="7">
        <f>'Fane 3. Omkostninger i ØR2020'!E20</f>
        <v>7137017.3422401669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228745.96458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89862.312343206053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-71788.659252911297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-116241.46546667228</v>
      </c>
      <c r="D19" s="8" t="s">
        <v>3</v>
      </c>
      <c r="E19" s="1"/>
    </row>
    <row r="20" spans="1:5" ht="17.100000000000001" customHeight="1" x14ac:dyDescent="0.45">
      <c r="A20" s="1"/>
      <c r="B20" s="52" t="s">
        <v>20</v>
      </c>
      <c r="C20" s="10">
        <f>SUM(C9:C19)</f>
        <v>7267595.4944437901</v>
      </c>
      <c r="D20" s="11" t="s">
        <v>3</v>
      </c>
      <c r="E20" s="1"/>
    </row>
    <row r="21" spans="1:5" ht="15" customHeight="1" x14ac:dyDescent="0.45">
      <c r="A21" s="1"/>
      <c r="B21" s="48" t="s">
        <v>12</v>
      </c>
      <c r="C21" s="49"/>
      <c r="D21" s="20"/>
      <c r="E21" s="1"/>
    </row>
    <row r="22" spans="1:5" ht="15" customHeight="1" x14ac:dyDescent="0.45">
      <c r="A22" s="1"/>
      <c r="B22" s="44" t="s">
        <v>12</v>
      </c>
      <c r="C22" s="10">
        <f>'Fane 6. Ikke-påvirkelige omk.'!C14</f>
        <v>11809139.4713754</v>
      </c>
      <c r="D22" s="11" t="s">
        <v>3</v>
      </c>
      <c r="E22" s="1"/>
    </row>
    <row r="23" spans="1:5" ht="15" customHeight="1" x14ac:dyDescent="0.45">
      <c r="A23" s="1"/>
      <c r="B23" s="48" t="s">
        <v>99</v>
      </c>
      <c r="C23" s="49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2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9"/>
      <c r="D27" s="20"/>
      <c r="E27" s="1"/>
    </row>
    <row r="28" spans="1:5" x14ac:dyDescent="0.45">
      <c r="A28" s="1"/>
      <c r="B28" s="53" t="s">
        <v>205</v>
      </c>
      <c r="C28" s="10">
        <f>'Fane 7. Kontrol af ØR2019'!E39</f>
        <v>0</v>
      </c>
      <c r="D28" s="11" t="s">
        <v>3</v>
      </c>
      <c r="E28" s="1"/>
    </row>
    <row r="29" spans="1:5" x14ac:dyDescent="0.45">
      <c r="A29" s="1"/>
      <c r="B29" s="48" t="s">
        <v>31</v>
      </c>
      <c r="C29" s="32">
        <f>SUM(C20,C22,C26,C28)</f>
        <v>19076734.965819191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8" t="s">
        <v>13</v>
      </c>
      <c r="C8" s="49"/>
      <c r="D8" s="20"/>
      <c r="E8" s="1"/>
    </row>
    <row r="9" spans="1:5" ht="15" customHeight="1" x14ac:dyDescent="0.45">
      <c r="A9" s="1"/>
      <c r="B9" s="50" t="s">
        <v>26</v>
      </c>
      <c r="C9" s="7">
        <f>'Fane 2.1. Økonomisk ramme 2021'!C20</f>
        <v>7267595.4944437901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2" t="s">
        <v>18</v>
      </c>
      <c r="C12" s="9">
        <f>SUM(C9:C11)*'Fane 12. Nøgletal'!C13</f>
        <v>88664.665032214238</v>
      </c>
      <c r="D12" s="8" t="s">
        <v>3</v>
      </c>
      <c r="E12" s="1"/>
    </row>
    <row r="13" spans="1:5" ht="15" customHeight="1" x14ac:dyDescent="0.45">
      <c r="A13" s="1"/>
      <c r="B13" s="42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42" t="s">
        <v>27</v>
      </c>
      <c r="C14" s="9">
        <f>-'Fane 4.1. Gen. krav - drift'!G37</f>
        <v>-71211.191277880876</v>
      </c>
      <c r="D14" s="8" t="s">
        <v>3</v>
      </c>
      <c r="E14" s="1"/>
    </row>
    <row r="15" spans="1:5" ht="15" customHeight="1" x14ac:dyDescent="0.45">
      <c r="A15" s="1"/>
      <c r="B15" s="42" t="s">
        <v>28</v>
      </c>
      <c r="C15" s="9">
        <f>-'Fane 4.2. Gen. krav - anlæg'!G37</f>
        <v>-114423.97203336813</v>
      </c>
      <c r="D15" s="8" t="s">
        <v>3</v>
      </c>
      <c r="E15" s="1"/>
    </row>
    <row r="16" spans="1:5" ht="15" customHeight="1" x14ac:dyDescent="0.45">
      <c r="A16" s="1"/>
      <c r="B16" s="43" t="s">
        <v>20</v>
      </c>
      <c r="C16" s="10">
        <f>SUM(C9:C15)</f>
        <v>7170624.996164755</v>
      </c>
      <c r="D16" s="11" t="s">
        <v>3</v>
      </c>
      <c r="E16" s="1"/>
    </row>
    <row r="17" spans="1:5" x14ac:dyDescent="0.45">
      <c r="A17" s="1"/>
      <c r="B17" s="48" t="s">
        <v>12</v>
      </c>
      <c r="C17" s="49"/>
      <c r="D17" s="20"/>
      <c r="E17" s="1"/>
    </row>
    <row r="18" spans="1:5" ht="15" customHeight="1" x14ac:dyDescent="0.45">
      <c r="A18" s="1"/>
      <c r="B18" s="44" t="s">
        <v>12</v>
      </c>
      <c r="C18" s="10">
        <f>'Fane 6. Ikke-påvirkelige omk.'!C14*(1+'Fane 12. Nøgletal'!C13)</f>
        <v>11953210.972926181</v>
      </c>
      <c r="D18" s="11" t="s">
        <v>3</v>
      </c>
      <c r="E18" s="1"/>
    </row>
    <row r="19" spans="1:5" ht="15" customHeight="1" x14ac:dyDescent="0.45">
      <c r="A19" s="1"/>
      <c r="B19" s="48" t="s">
        <v>99</v>
      </c>
      <c r="C19" s="49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2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9"/>
      <c r="D23" s="20"/>
      <c r="E23" s="1"/>
    </row>
    <row r="24" spans="1:5" ht="15" customHeight="1" x14ac:dyDescent="0.45">
      <c r="A24" s="1"/>
      <c r="B24" s="53" t="s">
        <v>205</v>
      </c>
      <c r="C24" s="10">
        <f>'Fane 7. Kontrol af ØR2019'!E39</f>
        <v>0</v>
      </c>
      <c r="D24" s="11" t="s">
        <v>3</v>
      </c>
      <c r="E24" s="1"/>
    </row>
    <row r="25" spans="1:5" x14ac:dyDescent="0.45">
      <c r="A25" s="1"/>
      <c r="B25" s="48" t="s">
        <v>32</v>
      </c>
      <c r="C25" s="12">
        <f>SUM(C16,C18,C22,C24)</f>
        <v>19123835.969090935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0" t="s">
        <v>165</v>
      </c>
      <c r="C8" s="7">
        <f>'Fane 2.2. Økonomisk ramme 2022'!C16</f>
        <v>7170624.996164755</v>
      </c>
      <c r="D8" s="8" t="s">
        <v>3</v>
      </c>
      <c r="E8" s="1"/>
    </row>
    <row r="9" spans="1:5" ht="15" customHeight="1" x14ac:dyDescent="0.45">
      <c r="A9" s="1"/>
      <c r="B9" s="50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87481.624953210019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drift'!G43</f>
        <v>-70638.368455241609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anlæg'!G43</f>
        <v>-112634.8960186404</v>
      </c>
      <c r="D14" s="8" t="s">
        <v>3</v>
      </c>
      <c r="E14" s="1"/>
    </row>
    <row r="15" spans="1:5" x14ac:dyDescent="0.45">
      <c r="A15" s="1"/>
      <c r="B15" s="43" t="s">
        <v>20</v>
      </c>
      <c r="C15" s="10">
        <f>SUM(C8:C14)</f>
        <v>7074833.3566440837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omk.'!C14*(1+'Fane 12. Nøgletal'!C13)^2</f>
        <v>12099040.14679588</v>
      </c>
      <c r="D17" s="11" t="s">
        <v>3</v>
      </c>
      <c r="E17" s="1"/>
    </row>
    <row r="18" spans="1:5" ht="15" customHeight="1" x14ac:dyDescent="0.45">
      <c r="A18" s="1"/>
      <c r="B18" s="48" t="s">
        <v>99</v>
      </c>
      <c r="C18" s="49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8" t="s">
        <v>109</v>
      </c>
      <c r="C22" s="12">
        <f>SUM(C15,C17,C21)</f>
        <v>19173873.503439963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0" t="s">
        <v>166</v>
      </c>
      <c r="C8" s="7">
        <f>'Fane 2.3. Økonomisk ramme 2023'!C15</f>
        <v>7074833.3566440837</v>
      </c>
      <c r="D8" s="8" t="s">
        <v>3</v>
      </c>
      <c r="E8" s="1"/>
    </row>
    <row r="9" spans="1:5" ht="15" customHeight="1" x14ac:dyDescent="0.45">
      <c r="A9" s="1"/>
      <c r="B9" s="50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86312.966951057824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drift'!G49</f>
        <v>-70070.153419387643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anlæg'!G49</f>
        <v>-110873.79310194094</v>
      </c>
      <c r="D14" s="8" t="s">
        <v>3</v>
      </c>
      <c r="E14" s="1"/>
    </row>
    <row r="15" spans="1:5" x14ac:dyDescent="0.45">
      <c r="A15" s="1"/>
      <c r="B15" s="43" t="s">
        <v>20</v>
      </c>
      <c r="C15" s="10">
        <f>SUM(C8:C14)</f>
        <v>6980202.3770738132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omk.'!C14*(1+'Fane 12. Nøgletal'!C13)^3</f>
        <v>12246648.43658679</v>
      </c>
      <c r="D17" s="11" t="s">
        <v>3</v>
      </c>
      <c r="E17" s="1"/>
    </row>
    <row r="18" spans="1:5" ht="15" customHeight="1" x14ac:dyDescent="0.45">
      <c r="A18" s="1"/>
      <c r="B18" s="48" t="s">
        <v>99</v>
      </c>
      <c r="C18" s="49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8" t="s">
        <v>241</v>
      </c>
      <c r="C22" s="12">
        <f>SUM(C15,C17,C21)</f>
        <v>19226850.813660603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180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167</v>
      </c>
      <c r="C8" s="49"/>
      <c r="D8" s="49"/>
      <c r="E8" s="49"/>
      <c r="F8" s="20"/>
      <c r="G8" s="1"/>
    </row>
    <row r="9" spans="1:7" x14ac:dyDescent="0.45">
      <c r="A9" s="1"/>
      <c r="B9" s="83" t="s">
        <v>23</v>
      </c>
      <c r="C9" s="84"/>
      <c r="D9" s="85"/>
      <c r="E9" s="7">
        <v>7105127.9360228134</v>
      </c>
      <c r="F9" s="8" t="s">
        <v>3</v>
      </c>
      <c r="G9" s="1"/>
    </row>
    <row r="10" spans="1:7" ht="15" customHeight="1" x14ac:dyDescent="0.45">
      <c r="A10" s="1"/>
      <c r="B10" s="74" t="s">
        <v>45</v>
      </c>
      <c r="C10" s="75"/>
      <c r="D10" s="76"/>
      <c r="E10" s="7">
        <v>0</v>
      </c>
      <c r="F10" s="8" t="s">
        <v>3</v>
      </c>
      <c r="G10" s="1"/>
    </row>
    <row r="11" spans="1:7" ht="15" customHeight="1" x14ac:dyDescent="0.45">
      <c r="A11" s="1"/>
      <c r="B11" s="74" t="s">
        <v>46</v>
      </c>
      <c r="C11" s="75"/>
      <c r="D11" s="76"/>
      <c r="E11" s="9">
        <v>104118.54868800001</v>
      </c>
      <c r="F11" s="8" t="s">
        <v>3</v>
      </c>
      <c r="G11" s="1"/>
    </row>
    <row r="12" spans="1:7" x14ac:dyDescent="0.45">
      <c r="A12" s="1"/>
      <c r="B12" s="74" t="s">
        <v>30</v>
      </c>
      <c r="C12" s="75"/>
      <c r="D12" s="76"/>
      <c r="E12" s="9">
        <v>0</v>
      </c>
      <c r="F12" s="8" t="s">
        <v>3</v>
      </c>
      <c r="G12" s="1"/>
    </row>
    <row r="13" spans="1:7" x14ac:dyDescent="0.45">
      <c r="A13" s="1"/>
      <c r="B13" s="74" t="s">
        <v>29</v>
      </c>
      <c r="C13" s="75"/>
      <c r="D13" s="76"/>
      <c r="E13" s="9">
        <v>0</v>
      </c>
      <c r="F13" s="8" t="s">
        <v>3</v>
      </c>
      <c r="G13" s="1"/>
    </row>
    <row r="14" spans="1:7" x14ac:dyDescent="0.45">
      <c r="A14" s="1"/>
      <c r="B14" s="74" t="s">
        <v>159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160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18</v>
      </c>
      <c r="C16" s="75"/>
      <c r="D16" s="76"/>
      <c r="E16" s="9">
        <f>E9*'Fane 12. Nøgletal'!C11+SUM(E10:E15)*'Fane 12. Nøgletal'!C12</f>
        <v>122127.79752793914</v>
      </c>
      <c r="F16" s="8" t="s">
        <v>3</v>
      </c>
      <c r="G16" s="1"/>
    </row>
    <row r="17" spans="1:7" x14ac:dyDescent="0.45">
      <c r="A17" s="1"/>
      <c r="B17" s="74" t="s">
        <v>9</v>
      </c>
      <c r="C17" s="75"/>
      <c r="D17" s="76"/>
      <c r="E17" s="9">
        <f>-SUM(E9:E16)*'Fane 5. Individuelt eff. krav'!G9</f>
        <v>-85233.599571052706</v>
      </c>
      <c r="F17" s="8" t="s">
        <v>3</v>
      </c>
      <c r="G17" s="1"/>
    </row>
    <row r="18" spans="1:7" x14ac:dyDescent="0.45">
      <c r="A18" s="1"/>
      <c r="B18" s="74" t="s">
        <v>27</v>
      </c>
      <c r="C18" s="75"/>
      <c r="D18" s="76"/>
      <c r="E18" s="9">
        <f>-'Fane 4.1. Gen. krav - drift'!G25</f>
        <v>-72370.810048945001</v>
      </c>
      <c r="F18" s="8" t="s">
        <v>3</v>
      </c>
      <c r="G18" s="1"/>
    </row>
    <row r="19" spans="1:7" x14ac:dyDescent="0.45">
      <c r="A19" s="1"/>
      <c r="B19" s="74" t="s">
        <v>28</v>
      </c>
      <c r="C19" s="75"/>
      <c r="D19" s="76"/>
      <c r="E19" s="9">
        <f>-'Fane 4.2. Gen. krav - anlæg'!G25</f>
        <v>-36752.530378587144</v>
      </c>
      <c r="F19" s="8" t="s">
        <v>3</v>
      </c>
      <c r="G19" s="1"/>
    </row>
    <row r="20" spans="1:7" x14ac:dyDescent="0.45">
      <c r="A20" s="1"/>
      <c r="B20" s="89" t="s">
        <v>20</v>
      </c>
      <c r="C20" s="90"/>
      <c r="D20" s="91"/>
      <c r="E20" s="10">
        <f>SUM(E9:E19)</f>
        <v>7137017.3422401669</v>
      </c>
      <c r="F20" s="11" t="s">
        <v>3</v>
      </c>
      <c r="G20" s="1"/>
    </row>
    <row r="21" spans="1:7" x14ac:dyDescent="0.45">
      <c r="A21" s="1"/>
      <c r="B21" s="77" t="s">
        <v>12</v>
      </c>
      <c r="C21" s="78"/>
      <c r="D21" s="78"/>
      <c r="E21" s="49"/>
      <c r="F21" s="20"/>
      <c r="G21" s="1"/>
    </row>
    <row r="22" spans="1:7" x14ac:dyDescent="0.45">
      <c r="A22" s="1"/>
      <c r="B22" s="79" t="s">
        <v>12</v>
      </c>
      <c r="C22" s="80"/>
      <c r="D22" s="81"/>
      <c r="E22" s="10">
        <v>11582764.13944287</v>
      </c>
      <c r="F22" s="11" t="s">
        <v>3</v>
      </c>
      <c r="G22" s="1"/>
    </row>
    <row r="23" spans="1:7" ht="15" customHeight="1" x14ac:dyDescent="0.45">
      <c r="A23" s="1"/>
      <c r="B23" s="77" t="s">
        <v>99</v>
      </c>
      <c r="C23" s="78"/>
      <c r="D23" s="78"/>
      <c r="E23" s="49"/>
      <c r="F23" s="49"/>
      <c r="G23" s="1"/>
    </row>
    <row r="24" spans="1:7" ht="14.25" customHeight="1" x14ac:dyDescent="0.45">
      <c r="A24" s="1"/>
      <c r="B24" s="86" t="s">
        <v>95</v>
      </c>
      <c r="C24" s="87"/>
      <c r="D24" s="88"/>
      <c r="E24" s="9">
        <v>0</v>
      </c>
      <c r="F24" s="8" t="s">
        <v>3</v>
      </c>
      <c r="G24" s="1"/>
    </row>
    <row r="25" spans="1:7" ht="14.25" customHeight="1" x14ac:dyDescent="0.45">
      <c r="A25" s="1"/>
      <c r="B25" s="86" t="s">
        <v>96</v>
      </c>
      <c r="C25" s="87"/>
      <c r="D25" s="88"/>
      <c r="E25" s="9">
        <v>0</v>
      </c>
      <c r="F25" s="8" t="s">
        <v>3</v>
      </c>
      <c r="G25" s="1"/>
    </row>
    <row r="26" spans="1:7" x14ac:dyDescent="0.45">
      <c r="A26" s="1"/>
      <c r="B26" s="92" t="s">
        <v>100</v>
      </c>
      <c r="C26" s="93"/>
      <c r="D26" s="93"/>
      <c r="E26" s="10">
        <v>0</v>
      </c>
      <c r="F26" s="11" t="s">
        <v>3</v>
      </c>
      <c r="G26" s="1"/>
    </row>
    <row r="27" spans="1:7" ht="14.25" customHeight="1" x14ac:dyDescent="0.45">
      <c r="A27" s="1"/>
      <c r="B27" s="48" t="s">
        <v>228</v>
      </c>
      <c r="C27" s="49"/>
      <c r="D27" s="49"/>
      <c r="E27" s="49"/>
      <c r="F27" s="49"/>
      <c r="G27" s="1"/>
    </row>
    <row r="28" spans="1:7" ht="13.15" customHeight="1" x14ac:dyDescent="0.45">
      <c r="A28" s="1"/>
      <c r="B28" s="92" t="s">
        <v>229</v>
      </c>
      <c r="C28" s="93"/>
      <c r="D28" s="94"/>
      <c r="E28" s="10">
        <v>199295</v>
      </c>
      <c r="F28" s="11" t="s">
        <v>3</v>
      </c>
      <c r="G28" s="1"/>
    </row>
    <row r="29" spans="1:7" x14ac:dyDescent="0.45">
      <c r="A29" s="1"/>
      <c r="B29" s="48" t="s">
        <v>230</v>
      </c>
      <c r="C29" s="49"/>
      <c r="D29" s="49"/>
      <c r="E29" s="49"/>
      <c r="F29" s="20"/>
      <c r="G29" s="1"/>
    </row>
    <row r="30" spans="1:7" ht="15" customHeight="1" x14ac:dyDescent="0.45">
      <c r="A30" s="1"/>
      <c r="B30" s="92" t="s">
        <v>231</v>
      </c>
      <c r="C30" s="93"/>
      <c r="D30" s="94"/>
      <c r="E30" s="10">
        <v>12331.827214550693</v>
      </c>
      <c r="F30" s="11" t="s">
        <v>3</v>
      </c>
      <c r="G30" s="1"/>
    </row>
    <row r="31" spans="1:7" x14ac:dyDescent="0.45">
      <c r="A31" s="1"/>
      <c r="B31" s="48" t="s">
        <v>232</v>
      </c>
      <c r="C31" s="49"/>
      <c r="D31" s="49"/>
      <c r="E31" s="49"/>
      <c r="F31" s="20"/>
      <c r="G31" s="1"/>
    </row>
    <row r="32" spans="1:7" x14ac:dyDescent="0.45">
      <c r="A32" s="1"/>
      <c r="B32" s="79" t="s">
        <v>233</v>
      </c>
      <c r="C32" s="80"/>
      <c r="D32" s="81"/>
      <c r="E32" s="10">
        <v>0</v>
      </c>
      <c r="F32" s="11" t="s">
        <v>3</v>
      </c>
      <c r="G32" s="1"/>
    </row>
    <row r="33" spans="1:7" x14ac:dyDescent="0.45">
      <c r="A33" s="1"/>
      <c r="B33" s="48" t="s">
        <v>24</v>
      </c>
      <c r="C33" s="49"/>
      <c r="D33" s="49"/>
      <c r="E33" s="12">
        <f>SUM(E30,E26,E28,E22,E20,E32)</f>
        <v>18931408.308897588</v>
      </c>
      <c r="F33" s="13" t="s">
        <v>3</v>
      </c>
      <c r="G33" s="1"/>
    </row>
    <row r="34" spans="1:7" ht="28.15" customHeight="1" x14ac:dyDescent="0.45">
      <c r="A34" s="1"/>
      <c r="B34" s="86" t="s">
        <v>179</v>
      </c>
      <c r="C34" s="87"/>
      <c r="D34" s="87"/>
      <c r="E34" s="87"/>
      <c r="F34" s="8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3695576.0927041653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73911.521854083301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3667659.7108998774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73353.194217997545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3655050.2968138033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-24026.333982337914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72620.479256629318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3618540.5024472503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72370.810048945001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3589432.9626455647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71788.659252911297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3560559.5638940437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71211.191277880876</v>
      </c>
      <c r="H37" s="14" t="s">
        <v>3</v>
      </c>
      <c r="I37" s="1"/>
    </row>
    <row r="38" spans="1:9" x14ac:dyDescent="0.4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3531918.4227620801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70638.368455241609</v>
      </c>
      <c r="H43" s="14" t="s">
        <v>3</v>
      </c>
      <c r="I43" s="1"/>
    </row>
    <row r="44" spans="1:9" x14ac:dyDescent="0.4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3503507.6709693819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70070.153419387643</v>
      </c>
      <c r="H49" s="14" t="s">
        <v>3</v>
      </c>
      <c r="I49" s="1"/>
    </row>
    <row r="50" spans="1:9" x14ac:dyDescent="0.4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3550524.232138922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32309.770512464191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3562895.7852891139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32422.351646130937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3590138.4346715491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-298698.54247941199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555433.23327124992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33467.796191531466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3877851.8793365499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106169.68409715361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36752.530378587144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3995425.7152583888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231536.665347876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116241.46546667228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4160871.7103042956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114423.97203336813</v>
      </c>
      <c r="H37" s="14" t="s">
        <v>3</v>
      </c>
      <c r="I37" s="1"/>
    </row>
    <row r="38" spans="1:9" x14ac:dyDescent="0.4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4095814.4006778328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112634.8960186404</v>
      </c>
      <c r="H43" s="14" t="s">
        <v>3</v>
      </c>
      <c r="I43" s="1"/>
    </row>
    <row r="44" spans="1:9" x14ac:dyDescent="0.4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4031774.2946160343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110873.79310194094</v>
      </c>
      <c r="H49" s="14" t="s">
        <v>3</v>
      </c>
      <c r="I49" s="1"/>
    </row>
    <row r="50" spans="1:9" x14ac:dyDescent="0.4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1.162586935133603E-2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0</v>
      </c>
      <c r="H10" s="14"/>
      <c r="I10" s="1"/>
    </row>
    <row r="11" spans="1:9" x14ac:dyDescent="0.45">
      <c r="A11" s="1"/>
      <c r="B11" s="48"/>
      <c r="C11" s="49"/>
      <c r="D11" s="49"/>
      <c r="E11" s="49"/>
      <c r="F11" s="49"/>
      <c r="G11" s="49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2020-10-20T08:11:03Z</dcterms:modified>
</cp:coreProperties>
</file>