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enne_projektmappe" defaultThemeVersion="124226"/>
  <mc:AlternateContent xmlns:mc="http://schemas.openxmlformats.org/markup-compatibility/2006">
    <mc:Choice Requires="x15">
      <x15ac:absPath xmlns:x15ac="http://schemas.microsoft.com/office/spreadsheetml/2010/11/ac" url="E:\VAND\Sagsbehandling\Drikkevand\Assens Vandværk AS (V017)\ØR2024\"/>
    </mc:Choice>
  </mc:AlternateContent>
  <xr:revisionPtr revIDLastSave="0" documentId="13_ncr:1_{4090D9F4-7BA6-4615-8579-499EDCBFAAA0}" xr6:coauthVersionLast="36" xr6:coauthVersionMax="36" xr10:uidLastSave="{00000000-0000-0000-0000-000000000000}"/>
  <bookViews>
    <workbookView xWindow="3105" yWindow="990" windowWidth="12735" windowHeight="4620" tabRatio="872" firstSheet="1" activeTab="1"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3" i="2" l="1"/>
  <c r="C17" i="10" l="1"/>
  <c r="F17" i="9" l="1"/>
  <c r="J18" i="9" l="1"/>
  <c r="F11" i="9"/>
  <c r="F12" i="9"/>
  <c r="F13" i="9"/>
  <c r="F14" i="9"/>
  <c r="F15" i="9"/>
  <c r="F16" i="9"/>
  <c r="F10" i="9"/>
  <c r="F18" i="9" l="1"/>
  <c r="E10" i="10" s="1"/>
  <c r="E23" i="16"/>
  <c r="E31" i="16" l="1"/>
  <c r="E33" i="16" s="1"/>
  <c r="E27" i="16"/>
  <c r="E24" i="2" s="1"/>
  <c r="E9" i="2"/>
  <c r="E15" i="3" l="1"/>
  <c r="E15" i="4"/>
  <c r="E17" i="5"/>
  <c r="E17" i="4"/>
  <c r="E17" i="3"/>
  <c r="E26" i="2"/>
  <c r="H18" i="9" l="1"/>
  <c r="G18" i="15" l="1"/>
  <c r="C13" i="12" l="1"/>
  <c r="C14" i="12" s="1"/>
  <c r="E13" i="12"/>
  <c r="E14" i="12" s="1"/>
  <c r="E14" i="11"/>
  <c r="E15" i="11" s="1"/>
  <c r="C14" i="11"/>
  <c r="C15" i="11" s="1"/>
  <c r="C18" i="7"/>
  <c r="C19" i="7" s="1"/>
  <c r="E13" i="5" l="1"/>
  <c r="E13" i="3"/>
  <c r="E13" i="4"/>
  <c r="E12" i="2" l="1"/>
  <c r="C10" i="10" l="1"/>
  <c r="C16" i="10" l="1"/>
  <c r="E12" i="13" l="1"/>
  <c r="E13" i="13" s="1"/>
  <c r="C12" i="13"/>
  <c r="C13" i="13" s="1"/>
  <c r="E11" i="2" l="1"/>
  <c r="E19" i="2" l="1"/>
  <c r="E20" i="2"/>
  <c r="E21" i="2" l="1"/>
  <c r="E22" i="2" s="1"/>
  <c r="E17" i="2" l="1"/>
  <c r="E16" i="10" l="1"/>
  <c r="E17" i="10" s="1"/>
  <c r="E10" i="2" l="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<sst xmlns="http://schemas.openxmlformats.org/spreadsheetml/2006/main" count="375" uniqueCount="160">
  <si>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</si>
  <si>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</si>
  <si>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</si>
  <si>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</si>
  <si>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</si>
  <si>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</si>
  <si>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</si>
  <si>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</si>
  <si>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</si>
  <si>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</si>
  <si>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</si>
  <si>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</si>
  <si>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</si>
  <si>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</si>
  <si>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</si>
  <si>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</si>
  <si>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</si>
  <si>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</si>
  <si>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</si>
  <si>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</si>
  <si>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</si>
  <si>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</si>
  <si>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</si>
  <si>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</si>
  <si>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</si>
  <si>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</si>
  <si>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</si>
  <si>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</si>
  <si>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</si>
  <si>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</si>
  <si>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</si>
  <si>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</si>
  <si>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</si>
  <si>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</si>
  <si>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</si>
  <si>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</si>
  <si>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</si>
  <si>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</si>
  <si>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</si>
  <si>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</si>
  <si>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</si>
  <si>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</si>
  <si>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</si>
  <si>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</si>
  <si>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</si>
  <si>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</si>
  <si>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</si>
  <si>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</si>
  <si>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</si>
  <si>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</si>
  <si>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</si>
  <si>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</si>
  <si>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</si>
  <si>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</si>
  <si>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</si>
  <si>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</si>
  <si>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</si>
  <si>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</si>
  <si>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</si>
  <si>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</si>
  <si>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</si>
  <si>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</si>
  <si>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</si>
  <si>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</si>
  <si>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</si>
  <si>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</si>
  <si>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</si>
  <si>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</si>
  <si>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</si>
  <si>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</si>
  <si>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</si>
  <si>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</si>
  <si>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</si>
  <si>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</si>
  <si>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</si>
  <si>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</si>
  <si>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</si>
  <si>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</si>
  <si>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</si>
  <si>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</si>
  <si>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</si>
  <si>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</si>
  <si>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</si>
  <si>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</si>
  <si>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</si>
  <si>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</si>
  <si>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</si>
  <si>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</si>
  <si>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</si>
  <si>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</si>
  <si>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</si>
  <si>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</si>
  <si>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</si>
  <si>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</si>
  <si>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</si>
  <si>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</si>
  <si>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</si>
  <si>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</si>
  <si>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</si>
  <si>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</si>
  <si>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</si>
  <si>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</si>
  <si>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</si>
  <si>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</si>
  <si>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</si>
  <si>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</si>
  <si>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</si>
  <si>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</si>
  <si>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</si>
  <si>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</si>
  <si>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</si>
  <si>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</si>
  <si>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</si>
  <si>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</si>
  <si>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</si>
  <si>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</si>
  <si>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</si>
  <si>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</si>
  <si>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</si>
  <si>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</si>
  <si>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</si>
  <si>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</si>
  <si>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</si>
  <si>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</si>
  <si>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</si>
  <si>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</si>
  <si>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</si>
  <si>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</si>
  <si>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</si>
  <si>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</si>
  <si>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</si>
  <si>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</si>
  <si>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</si>
  <si>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</si>
  <si>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</si>
  <si>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</si>
  <si>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</si>
  <si>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</si>
  <si>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</si>
  <si>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</si>
  <si>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</si>
  <si>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</si>
  <si>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</si>
  <si>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</si>
  <si>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</si>
  <si>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</si>
  <si>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</si>
  <si>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</si>
  <si>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</si>
  <si>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Anlægsprojekter igangsat senest 1. marts 2016</t>
  </si>
  <si>
    <t>Beluftningsanlæg, kompressorbeluftning</t>
  </si>
  <si>
    <t>Elanlæg - vandværk</t>
  </si>
  <si>
    <t>Filteranlæg, åbne filtre, dobbelt filtrering, Mek./EL</t>
  </si>
  <si>
    <t>Rentvandsbeholder  element</t>
  </si>
  <si>
    <t>Skyllevand-/slamhåndteringsanlæg - lukkede betonbeholdere</t>
  </si>
  <si>
    <t>SRO-anlæg, vandværk</t>
  </si>
  <si>
    <t>Udpumpningsanlæg, Freqvensomformer</t>
  </si>
  <si>
    <t>Udpumpningsanlæg, rentvandspumper på vandværk</t>
  </si>
  <si>
    <t>Fusion med Melby Kærum Vandværk A/S</t>
  </si>
  <si>
    <t>Fusion med Melby Kærum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</si>
</sst>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view="pageLayout" zoomScale="87" zoomScaleNormal="100" zoomScalePageLayoutView="87" workbookViewId="0">
      <selection activeCell="G12" sqref="G12"/>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3" t="s">
        <v>4</v>
      </c>
      <c r="E6" s="73"/>
      <c r="F6" s="73"/>
      <c r="G6" s="73"/>
      <c r="H6" s="3"/>
      <c r="I6" s="1"/>
    </row>
    <row r="7" spans="1:9" ht="15" customHeight="1" x14ac:dyDescent="0.25">
      <c r="A7" s="1"/>
      <c r="B7" s="1"/>
      <c r="C7" s="3"/>
      <c r="D7" s="73"/>
      <c r="E7" s="73"/>
      <c r="F7" s="73"/>
      <c r="G7" s="73"/>
      <c r="H7" s="3"/>
      <c r="I7" s="1"/>
    </row>
    <row r="8" spans="1:9" ht="15.75" x14ac:dyDescent="0.25">
      <c r="A8" s="1"/>
      <c r="B8" s="1"/>
      <c r="C8" s="4"/>
      <c r="D8" s="78" t="s">
        <v>127</v>
      </c>
      <c r="E8" s="78"/>
      <c r="F8" s="78"/>
      <c r="G8" s="78"/>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7" t="s">
        <v>5</v>
      </c>
      <c r="E11" s="77"/>
      <c r="F11" s="77"/>
      <c r="G11" s="77"/>
      <c r="H11" s="5"/>
      <c r="I11" s="1"/>
    </row>
    <row r="12" spans="1:9" x14ac:dyDescent="0.25">
      <c r="A12" s="1"/>
      <c r="B12" s="1"/>
      <c r="C12" s="1"/>
      <c r="D12" s="1"/>
      <c r="E12" s="1"/>
      <c r="F12" s="1"/>
      <c r="G12" s="1"/>
      <c r="H12" s="1"/>
      <c r="I12" s="1"/>
    </row>
    <row r="13" spans="1:9" x14ac:dyDescent="0.25">
      <c r="A13" s="1"/>
      <c r="B13" s="1"/>
      <c r="C13" s="6" t="s">
        <v>6</v>
      </c>
      <c r="D13" s="70" t="s">
        <v>79</v>
      </c>
      <c r="E13" s="71"/>
      <c r="F13" s="71"/>
      <c r="G13" s="72"/>
      <c r="H13" s="1"/>
      <c r="I13" s="1"/>
    </row>
    <row r="14" spans="1:9" x14ac:dyDescent="0.25">
      <c r="A14" s="1"/>
      <c r="B14" s="1"/>
      <c r="C14" s="6" t="s">
        <v>14</v>
      </c>
      <c r="D14" s="70" t="s">
        <v>109</v>
      </c>
      <c r="E14" s="71"/>
      <c r="F14" s="71"/>
      <c r="G14" s="72"/>
      <c r="H14" s="1"/>
      <c r="I14" s="1"/>
    </row>
    <row r="15" spans="1:9" x14ac:dyDescent="0.25">
      <c r="A15" s="1"/>
      <c r="B15" s="1"/>
      <c r="C15" s="6" t="s">
        <v>26</v>
      </c>
      <c r="D15" s="70" t="s">
        <v>68</v>
      </c>
      <c r="E15" s="71"/>
      <c r="F15" s="71"/>
      <c r="G15" s="72"/>
      <c r="H15" s="1"/>
      <c r="I15" s="1"/>
    </row>
    <row r="16" spans="1:9" x14ac:dyDescent="0.25">
      <c r="A16" s="1"/>
      <c r="B16" s="1"/>
      <c r="C16" s="6" t="s">
        <v>27</v>
      </c>
      <c r="D16" s="70" t="s">
        <v>106</v>
      </c>
      <c r="E16" s="71"/>
      <c r="F16" s="71"/>
      <c r="G16" s="72"/>
      <c r="H16" s="1"/>
      <c r="I16" s="1"/>
    </row>
    <row r="17" spans="1:9" x14ac:dyDescent="0.25">
      <c r="A17" s="1"/>
      <c r="B17" s="1"/>
      <c r="C17" s="6" t="s">
        <v>45</v>
      </c>
      <c r="D17" s="70" t="s">
        <v>107</v>
      </c>
      <c r="E17" s="71"/>
      <c r="F17" s="71"/>
      <c r="G17" s="72"/>
      <c r="H17" s="1"/>
      <c r="I17" s="1"/>
    </row>
    <row r="18" spans="1:9" x14ac:dyDescent="0.25">
      <c r="A18" s="1"/>
      <c r="B18" s="1"/>
      <c r="C18" s="6" t="s">
        <v>7</v>
      </c>
      <c r="D18" s="82" t="s">
        <v>11</v>
      </c>
      <c r="E18" s="83"/>
      <c r="F18" s="83"/>
      <c r="G18" s="84"/>
      <c r="H18" s="1"/>
      <c r="I18" s="1"/>
    </row>
    <row r="19" spans="1:9" x14ac:dyDescent="0.25">
      <c r="A19" s="1"/>
      <c r="B19" s="1"/>
      <c r="C19" s="6" t="s">
        <v>8</v>
      </c>
      <c r="D19" s="74" t="s">
        <v>108</v>
      </c>
      <c r="E19" s="75"/>
      <c r="F19" s="75"/>
      <c r="G19" s="76"/>
      <c r="H19" s="1"/>
      <c r="I19" s="1"/>
    </row>
    <row r="20" spans="1:9" x14ac:dyDescent="0.25">
      <c r="A20" s="1"/>
      <c r="B20" s="1"/>
      <c r="C20" s="6" t="s">
        <v>42</v>
      </c>
      <c r="D20" s="74" t="s">
        <v>82</v>
      </c>
      <c r="E20" s="75"/>
      <c r="F20" s="75"/>
      <c r="G20" s="76"/>
      <c r="H20" s="1"/>
      <c r="I20" s="1"/>
    </row>
    <row r="21" spans="1:9" x14ac:dyDescent="0.25">
      <c r="A21" s="1"/>
      <c r="B21" s="1"/>
      <c r="C21" s="6" t="s">
        <v>105</v>
      </c>
      <c r="D21" s="74" t="s">
        <v>78</v>
      </c>
      <c r="E21" s="75"/>
      <c r="F21" s="75"/>
      <c r="G21" s="76"/>
      <c r="H21" s="1"/>
      <c r="I21" s="1"/>
    </row>
    <row r="22" spans="1:9" x14ac:dyDescent="0.25">
      <c r="A22" s="1"/>
      <c r="B22" s="1"/>
      <c r="C22" s="6" t="s">
        <v>89</v>
      </c>
      <c r="D22" s="74" t="s">
        <v>33</v>
      </c>
      <c r="E22" s="75"/>
      <c r="F22" s="75"/>
      <c r="G22" s="76"/>
      <c r="H22" s="1"/>
      <c r="I22" s="1"/>
    </row>
    <row r="23" spans="1:9" x14ac:dyDescent="0.25">
      <c r="A23" s="1"/>
      <c r="B23" s="1"/>
      <c r="C23" s="6" t="s">
        <v>90</v>
      </c>
      <c r="D23" s="74" t="s">
        <v>34</v>
      </c>
      <c r="E23" s="75"/>
      <c r="F23" s="75"/>
      <c r="G23" s="76"/>
      <c r="H23" s="1"/>
      <c r="I23" s="1"/>
    </row>
    <row r="24" spans="1:9" x14ac:dyDescent="0.25">
      <c r="A24" s="1"/>
      <c r="B24" s="1"/>
      <c r="C24" s="6" t="s">
        <v>9</v>
      </c>
      <c r="D24" s="74" t="s">
        <v>48</v>
      </c>
      <c r="E24" s="75"/>
      <c r="F24" s="75"/>
      <c r="G24" s="76"/>
      <c r="H24" s="1"/>
      <c r="I24" s="1"/>
    </row>
    <row r="25" spans="1:9" x14ac:dyDescent="0.25">
      <c r="A25" s="1"/>
      <c r="B25" s="1"/>
      <c r="C25" s="6" t="s">
        <v>37</v>
      </c>
      <c r="D25" s="74" t="s">
        <v>28</v>
      </c>
      <c r="E25" s="75"/>
      <c r="F25" s="75"/>
      <c r="G25" s="76"/>
      <c r="H25" s="1"/>
      <c r="I25" s="1"/>
    </row>
    <row r="26" spans="1:9" x14ac:dyDescent="0.25">
      <c r="A26" s="1"/>
      <c r="B26" s="1"/>
      <c r="C26" s="6" t="s">
        <v>91</v>
      </c>
      <c r="D26" s="79" t="s">
        <v>43</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29"/>
      <c r="B51" s="29"/>
      <c r="C51" s="29"/>
      <c r="D51" s="29"/>
      <c r="E51" s="29"/>
      <c r="F51" s="29"/>
      <c r="G51" s="29"/>
      <c r="H51" s="29"/>
      <c r="I51" s="29"/>
    </row>
  </sheetData>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3"/>
  <sheetViews>
    <sheetView showGridLines="0" view="pageLayout" zoomScaleNormal="100" workbookViewId="0">
      <selection activeCell="O12" sqref="O12"/>
    </sheetView>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83</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75</v>
      </c>
      <c r="C8" s="90"/>
      <c r="D8" s="90"/>
      <c r="E8" s="90"/>
      <c r="F8" s="90"/>
      <c r="G8" s="90"/>
      <c r="H8" s="90"/>
      <c r="I8" s="90"/>
      <c r="J8" s="90"/>
      <c r="K8" s="91"/>
      <c r="L8" s="1"/>
    </row>
    <row r="9" spans="1:12" ht="39.75" customHeight="1" x14ac:dyDescent="0.25">
      <c r="A9" s="1"/>
      <c r="B9" s="40" t="s">
        <v>0</v>
      </c>
      <c r="C9" s="16" t="s">
        <v>1</v>
      </c>
      <c r="D9" s="114" t="s">
        <v>80</v>
      </c>
      <c r="E9" s="115"/>
      <c r="F9" s="114" t="s">
        <v>2</v>
      </c>
      <c r="G9" s="115"/>
      <c r="H9" s="114" t="s">
        <v>81</v>
      </c>
      <c r="I9" s="115"/>
      <c r="J9" s="114" t="s">
        <v>22</v>
      </c>
      <c r="K9" s="115"/>
      <c r="L9" s="1"/>
    </row>
    <row r="10" spans="1:12" ht="26.25" x14ac:dyDescent="0.25">
      <c r="A10" s="1"/>
      <c r="B10" s="7" t="s">
        <v>150</v>
      </c>
      <c r="C10" s="8">
        <v>25</v>
      </c>
      <c r="D10" s="8">
        <v>4540</v>
      </c>
      <c r="E10" s="8" t="s">
        <v>3</v>
      </c>
      <c r="F10" s="8">
        <f>IFERROR(D10/C10,0)</f>
        <v>181.6</v>
      </c>
      <c r="G10" s="8" t="s">
        <v>3</v>
      </c>
      <c r="H10" s="8"/>
      <c r="I10" s="8"/>
      <c r="J10" s="8">
        <v>119</v>
      </c>
      <c r="K10" s="8" t="s">
        <v>3</v>
      </c>
      <c r="L10" s="1"/>
    </row>
    <row r="11" spans="1:12" x14ac:dyDescent="0.25">
      <c r="A11" s="1"/>
      <c r="B11" s="7" t="s">
        <v>151</v>
      </c>
      <c r="C11" s="8">
        <v>25</v>
      </c>
      <c r="D11" s="8">
        <v>81700</v>
      </c>
      <c r="E11" s="8" t="s">
        <v>3</v>
      </c>
      <c r="F11" s="8">
        <f t="shared" ref="F11:F16" si="0">IFERROR(D11/C11,0)</f>
        <v>3268</v>
      </c>
      <c r="G11" s="8" t="s">
        <v>3</v>
      </c>
      <c r="H11" s="8"/>
      <c r="I11" s="8"/>
      <c r="J11" s="8">
        <v>2149</v>
      </c>
      <c r="K11" s="8" t="s">
        <v>3</v>
      </c>
      <c r="L11" s="1"/>
    </row>
    <row r="12" spans="1:12" ht="26.25" x14ac:dyDescent="0.25">
      <c r="A12" s="1"/>
      <c r="B12" s="7" t="s">
        <v>152</v>
      </c>
      <c r="C12" s="8">
        <v>25</v>
      </c>
      <c r="D12" s="8">
        <v>178039</v>
      </c>
      <c r="E12" s="8" t="s">
        <v>3</v>
      </c>
      <c r="F12" s="8">
        <f t="shared" si="0"/>
        <v>7121.56</v>
      </c>
      <c r="G12" s="8" t="s">
        <v>3</v>
      </c>
      <c r="H12" s="8"/>
      <c r="I12" s="8"/>
      <c r="J12" s="8">
        <v>4683</v>
      </c>
      <c r="K12" s="8" t="s">
        <v>3</v>
      </c>
      <c r="L12" s="1"/>
    </row>
    <row r="13" spans="1:12" ht="26.25" x14ac:dyDescent="0.25">
      <c r="A13" s="1"/>
      <c r="B13" s="7" t="s">
        <v>153</v>
      </c>
      <c r="C13" s="8">
        <v>50</v>
      </c>
      <c r="D13" s="8">
        <v>93634</v>
      </c>
      <c r="E13" s="8" t="s">
        <v>3</v>
      </c>
      <c r="F13" s="8">
        <f t="shared" si="0"/>
        <v>1872.68</v>
      </c>
      <c r="G13" s="8" t="s">
        <v>3</v>
      </c>
      <c r="H13" s="8"/>
      <c r="I13" s="8"/>
      <c r="J13" s="8">
        <v>2463</v>
      </c>
      <c r="K13" s="8" t="s">
        <v>3</v>
      </c>
      <c r="L13" s="1"/>
    </row>
    <row r="14" spans="1:12" ht="39" x14ac:dyDescent="0.25">
      <c r="A14" s="1"/>
      <c r="B14" s="7" t="s">
        <v>154</v>
      </c>
      <c r="C14" s="8">
        <v>50</v>
      </c>
      <c r="D14" s="8">
        <v>77562</v>
      </c>
      <c r="E14" s="8" t="s">
        <v>3</v>
      </c>
      <c r="F14" s="8">
        <f t="shared" si="0"/>
        <v>1551.24</v>
      </c>
      <c r="G14" s="8" t="s">
        <v>3</v>
      </c>
      <c r="H14" s="8"/>
      <c r="I14" s="8"/>
      <c r="J14" s="8">
        <v>2040</v>
      </c>
      <c r="K14" s="8" t="s">
        <v>3</v>
      </c>
      <c r="L14" s="1"/>
    </row>
    <row r="15" spans="1:12" x14ac:dyDescent="0.25">
      <c r="A15" s="1"/>
      <c r="B15" s="7" t="s">
        <v>155</v>
      </c>
      <c r="C15" s="8">
        <v>10</v>
      </c>
      <c r="D15" s="8">
        <v>42069</v>
      </c>
      <c r="E15" s="8" t="s">
        <v>3</v>
      </c>
      <c r="F15" s="8">
        <f t="shared" si="0"/>
        <v>4206.8999999999996</v>
      </c>
      <c r="G15" s="8" t="s">
        <v>3</v>
      </c>
      <c r="H15" s="8"/>
      <c r="I15" s="8"/>
      <c r="J15" s="8">
        <v>1106</v>
      </c>
      <c r="K15" s="8" t="s">
        <v>3</v>
      </c>
      <c r="L15" s="1"/>
    </row>
    <row r="16" spans="1:12" ht="26.25" x14ac:dyDescent="0.25">
      <c r="A16" s="1"/>
      <c r="B16" s="7" t="s">
        <v>156</v>
      </c>
      <c r="C16" s="8">
        <v>25</v>
      </c>
      <c r="D16" s="8">
        <v>22401</v>
      </c>
      <c r="E16" s="8" t="s">
        <v>3</v>
      </c>
      <c r="F16" s="8">
        <f t="shared" si="0"/>
        <v>896.04</v>
      </c>
      <c r="G16" s="8" t="s">
        <v>3</v>
      </c>
      <c r="H16" s="8"/>
      <c r="I16" s="8"/>
      <c r="J16" s="8">
        <v>589</v>
      </c>
      <c r="K16" s="8" t="s">
        <v>3</v>
      </c>
      <c r="L16" s="1"/>
    </row>
    <row r="17" spans="1:12" ht="39" x14ac:dyDescent="0.25">
      <c r="A17" s="1"/>
      <c r="B17" s="7" t="s">
        <v>157</v>
      </c>
      <c r="C17" s="8">
        <v>25</v>
      </c>
      <c r="D17" s="8">
        <v>29785</v>
      </c>
      <c r="E17" s="8" t="s">
        <v>3</v>
      </c>
      <c r="F17" s="8">
        <f>IFERROR(D17/C17,0)</f>
        <v>1191.4000000000001</v>
      </c>
      <c r="G17" s="8" t="s">
        <v>3</v>
      </c>
      <c r="H17" s="8"/>
      <c r="I17" s="8"/>
      <c r="J17" s="8">
        <v>783</v>
      </c>
      <c r="K17" s="8" t="s">
        <v>3</v>
      </c>
      <c r="L17" s="1"/>
    </row>
    <row r="18" spans="1:12" x14ac:dyDescent="0.25">
      <c r="A18" s="1"/>
      <c r="B18" s="54" t="s">
        <v>76</v>
      </c>
      <c r="C18" s="55"/>
      <c r="D18" s="56"/>
      <c r="E18" s="56"/>
      <c r="F18" s="10">
        <f>SUM(F10:F17)</f>
        <v>20289.420000000002</v>
      </c>
      <c r="G18" s="11" t="s">
        <v>3</v>
      </c>
      <c r="H18" s="10">
        <f>SUM(H10:H10)</f>
        <v>0</v>
      </c>
      <c r="I18" s="11" t="s">
        <v>3</v>
      </c>
      <c r="J18" s="10">
        <f>SUM(J10:J17)</f>
        <v>13932</v>
      </c>
      <c r="K18" s="11" t="s">
        <v>3</v>
      </c>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29"/>
      <c r="B46" s="1"/>
      <c r="C46" s="1"/>
      <c r="D46" s="1"/>
      <c r="E46" s="1"/>
      <c r="F46" s="1"/>
      <c r="G46" s="1"/>
      <c r="H46" s="1"/>
      <c r="I46" s="1"/>
      <c r="J46" s="1"/>
      <c r="K46" s="1"/>
      <c r="L46" s="29"/>
    </row>
    <row r="47" spans="1:12" x14ac:dyDescent="0.25">
      <c r="B47" s="1"/>
      <c r="C47" s="1"/>
      <c r="D47" s="1"/>
      <c r="E47" s="1"/>
      <c r="F47" s="1"/>
      <c r="G47" s="1"/>
      <c r="H47" s="1"/>
      <c r="I47" s="1"/>
      <c r="J47" s="1"/>
      <c r="K47" s="1"/>
    </row>
    <row r="48" spans="1:12" x14ac:dyDescent="0.25">
      <c r="B48" s="1"/>
      <c r="C48" s="1"/>
      <c r="D48" s="1"/>
      <c r="E48" s="1"/>
      <c r="F48" s="1"/>
      <c r="G48" s="1"/>
      <c r="H48" s="1"/>
      <c r="I48" s="1"/>
      <c r="J48" s="1"/>
      <c r="K48" s="1"/>
    </row>
    <row r="49" spans="2:11" x14ac:dyDescent="0.25">
      <c r="B49" s="1"/>
      <c r="C49" s="1"/>
      <c r="D49" s="1"/>
      <c r="E49" s="1"/>
      <c r="F49" s="1"/>
      <c r="G49" s="1"/>
      <c r="H49" s="1"/>
      <c r="I49" s="1"/>
      <c r="J49" s="1"/>
      <c r="K49" s="1"/>
    </row>
    <row r="50" spans="2:11" x14ac:dyDescent="0.25">
      <c r="B50" s="1"/>
      <c r="C50" s="1"/>
      <c r="D50" s="1"/>
      <c r="E50" s="1"/>
      <c r="F50" s="1"/>
      <c r="G50" s="1"/>
      <c r="H50" s="1"/>
      <c r="I50" s="1"/>
      <c r="J50" s="1"/>
      <c r="K50" s="1"/>
    </row>
    <row r="51" spans="2:11" x14ac:dyDescent="0.25">
      <c r="B51" s="1"/>
      <c r="C51" s="1"/>
      <c r="D51" s="1"/>
      <c r="E51" s="1"/>
      <c r="F51" s="1"/>
      <c r="G51" s="1"/>
      <c r="H51" s="1"/>
      <c r="I51" s="1"/>
      <c r="J51" s="1"/>
      <c r="K51" s="1"/>
    </row>
    <row r="52" spans="2:11" x14ac:dyDescent="0.25">
      <c r="B52" s="1"/>
      <c r="C52" s="1"/>
      <c r="D52" s="1"/>
      <c r="E52" s="1"/>
      <c r="F52" s="1"/>
      <c r="G52" s="1"/>
      <c r="H52" s="1"/>
      <c r="I52" s="1"/>
      <c r="J52" s="1"/>
      <c r="K52" s="1"/>
    </row>
    <row r="53" spans="2:11" x14ac:dyDescent="0.25">
      <c r="B53" s="29"/>
      <c r="C53" s="29"/>
      <c r="D53" s="29"/>
      <c r="E53" s="29"/>
      <c r="F53" s="29"/>
      <c r="G53" s="29"/>
      <c r="H53" s="29"/>
      <c r="I53" s="29"/>
      <c r="J53" s="29"/>
      <c r="K53" s="29"/>
    </row>
  </sheetData>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showWhiteSpace="0" view="pageLayout" zoomScaleNormal="100" workbookViewId="0">
      <selection activeCell="H12" sqref="H12"/>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84</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4" t="s">
        <v>15</v>
      </c>
      <c r="C9" s="64" t="s">
        <v>10</v>
      </c>
      <c r="D9" s="65"/>
      <c r="E9" s="64" t="s">
        <v>23</v>
      </c>
      <c r="F9" s="67"/>
      <c r="G9" s="1"/>
    </row>
    <row r="10" spans="1:7" x14ac:dyDescent="0.25">
      <c r="A10" s="1"/>
      <c r="B10" s="20" t="s">
        <v>149</v>
      </c>
      <c r="C10" s="19">
        <f>'Fane 7. Anlægsprojekter (§ 19)'!H18</f>
        <v>0</v>
      </c>
      <c r="D10" s="12" t="s">
        <v>3</v>
      </c>
      <c r="E10" s="8">
        <f>SUM('Fane 7. Anlægsprojekter (§ 19)'!F18,'Fane 7. Anlægsprojekter (§ 19)'!J18)</f>
        <v>34221.42</v>
      </c>
      <c r="F10" s="12" t="s">
        <v>3</v>
      </c>
      <c r="G10" s="1"/>
    </row>
    <row r="11" spans="1:7" x14ac:dyDescent="0.25">
      <c r="A11" s="1"/>
      <c r="B11" s="20" t="s">
        <v>158</v>
      </c>
      <c r="C11" s="19">
        <v>377574</v>
      </c>
      <c r="D11" s="12" t="s">
        <v>3</v>
      </c>
      <c r="E11" s="8">
        <v>95590</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377574</v>
      </c>
      <c r="D16" s="11" t="s">
        <v>3</v>
      </c>
      <c r="E16" s="10">
        <f>SUM(E10:E15)</f>
        <v>129811.42</v>
      </c>
      <c r="F16" s="11" t="s">
        <v>3</v>
      </c>
      <c r="G16" s="1"/>
    </row>
    <row r="17" spans="1:7" x14ac:dyDescent="0.25">
      <c r="A17" s="1"/>
      <c r="B17" s="68" t="s">
        <v>128</v>
      </c>
      <c r="C17" s="10">
        <f>C16*(1+'Fane 11. Nøgletal'!C16)</f>
        <v>408081.9792</v>
      </c>
      <c r="D17" s="11" t="s">
        <v>3</v>
      </c>
      <c r="E17" s="10">
        <f>E16*(1+'Fane 11. Nøgletal'!C16)</f>
        <v>140300.18273599999</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29"/>
      <c r="B51" s="29"/>
      <c r="C51" s="29"/>
      <c r="D51" s="29"/>
      <c r="E51" s="29"/>
      <c r="F51" s="29"/>
      <c r="G51" s="29"/>
    </row>
    <row r="52" spans="1:7" x14ac:dyDescent="0.25">
      <c r="A52" s="29"/>
      <c r="B52" s="29"/>
      <c r="C52" s="29"/>
      <c r="D52" s="29"/>
      <c r="E52" s="29"/>
      <c r="F52" s="29"/>
      <c r="G52" s="29"/>
    </row>
    <row r="53" spans="1:7" x14ac:dyDescent="0.25">
      <c r="A53" s="29"/>
      <c r="B53" s="29"/>
      <c r="C53" s="29"/>
      <c r="D53" s="29"/>
      <c r="E53" s="29"/>
      <c r="F53" s="29"/>
      <c r="G53" s="29"/>
    </row>
  </sheetData>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38</v>
      </c>
      <c r="C7" s="90"/>
      <c r="D7" s="90"/>
      <c r="E7" s="90"/>
      <c r="F7" s="91"/>
      <c r="G7" s="1"/>
    </row>
    <row r="8" spans="1:7" x14ac:dyDescent="0.25">
      <c r="A8" s="1"/>
      <c r="B8" s="64" t="s">
        <v>15</v>
      </c>
      <c r="C8" s="64" t="s">
        <v>10</v>
      </c>
      <c r="D8" s="65"/>
      <c r="E8" s="64"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1"/>
      <c r="C18" s="31"/>
      <c r="D18" s="31"/>
      <c r="E18" s="31"/>
      <c r="F18" s="32"/>
      <c r="G18" s="1"/>
    </row>
    <row r="19" spans="1:7" x14ac:dyDescent="0.25">
      <c r="A19" s="1"/>
      <c r="B19" s="33"/>
      <c r="C19" s="34"/>
      <c r="D19" s="35"/>
      <c r="E19" s="34"/>
      <c r="F19" s="35"/>
      <c r="G19" s="1"/>
    </row>
    <row r="20" spans="1:7" x14ac:dyDescent="0.25">
      <c r="A20" s="1"/>
      <c r="B20" s="33"/>
      <c r="C20" s="34"/>
      <c r="D20" s="35"/>
      <c r="E20" s="34"/>
      <c r="F20" s="35"/>
      <c r="G20" s="1"/>
    </row>
    <row r="21" spans="1:7" x14ac:dyDescent="0.25">
      <c r="A21" s="1"/>
      <c r="B21" s="36"/>
      <c r="C21" s="37"/>
      <c r="D21" s="38"/>
      <c r="E21" s="37"/>
      <c r="F21" s="38"/>
      <c r="G21" s="1"/>
    </row>
    <row r="22" spans="1:7" x14ac:dyDescent="0.25">
      <c r="A22" s="1"/>
      <c r="B22" s="36"/>
      <c r="C22" s="37"/>
      <c r="D22" s="38"/>
      <c r="E22" s="37"/>
      <c r="F22" s="38"/>
      <c r="G22" s="1"/>
    </row>
    <row r="23" spans="1:7" x14ac:dyDescent="0.25">
      <c r="A23" s="1"/>
      <c r="B23" s="30"/>
      <c r="C23" s="30"/>
      <c r="D23" s="30"/>
      <c r="E23" s="30"/>
      <c r="F23" s="30"/>
      <c r="G23" s="1"/>
    </row>
    <row r="24" spans="1:7" x14ac:dyDescent="0.25">
      <c r="A24" s="1"/>
      <c r="B24" s="116"/>
      <c r="C24" s="116"/>
      <c r="D24" s="116"/>
      <c r="E24" s="116"/>
      <c r="F24" s="116"/>
      <c r="G24" s="1"/>
    </row>
    <row r="25" spans="1:7" x14ac:dyDescent="0.25">
      <c r="A25" s="1"/>
      <c r="B25" s="31"/>
      <c r="C25" s="31"/>
      <c r="D25" s="31"/>
      <c r="E25" s="31"/>
      <c r="F25" s="32"/>
      <c r="G25" s="1"/>
    </row>
    <row r="26" spans="1:7" x14ac:dyDescent="0.25">
      <c r="A26" s="1"/>
      <c r="B26" s="33"/>
      <c r="C26" s="34"/>
      <c r="D26" s="35"/>
      <c r="E26" s="34"/>
      <c r="F26" s="35"/>
      <c r="G26" s="1"/>
    </row>
    <row r="27" spans="1:7" x14ac:dyDescent="0.25">
      <c r="A27" s="1"/>
      <c r="B27" s="33"/>
      <c r="C27" s="34"/>
      <c r="D27" s="35"/>
      <c r="E27" s="34"/>
      <c r="F27" s="35"/>
      <c r="G27" s="1"/>
    </row>
    <row r="28" spans="1:7" x14ac:dyDescent="0.25">
      <c r="A28" s="1"/>
      <c r="B28" s="36"/>
      <c r="C28" s="37"/>
      <c r="D28" s="38"/>
      <c r="E28" s="37"/>
      <c r="F28" s="38"/>
      <c r="G28" s="1"/>
    </row>
    <row r="29" spans="1:7" x14ac:dyDescent="0.25">
      <c r="A29" s="1"/>
      <c r="B29" s="36"/>
      <c r="C29" s="37"/>
      <c r="D29" s="38"/>
      <c r="E29" s="37"/>
      <c r="F29" s="38"/>
      <c r="G29" s="1"/>
    </row>
    <row r="30" spans="1:7" x14ac:dyDescent="0.25">
      <c r="A30" s="1"/>
      <c r="B30" s="30"/>
      <c r="C30" s="30"/>
      <c r="D30" s="30"/>
      <c r="E30" s="30"/>
      <c r="F30" s="30"/>
      <c r="G30" s="1"/>
    </row>
    <row r="31" spans="1:7" x14ac:dyDescent="0.25">
      <c r="A31" s="1"/>
      <c r="B31" s="116"/>
      <c r="C31" s="116"/>
      <c r="D31" s="116"/>
      <c r="E31" s="116"/>
      <c r="F31" s="116"/>
      <c r="G31" s="1"/>
    </row>
    <row r="32" spans="1:7" x14ac:dyDescent="0.25">
      <c r="A32" s="1"/>
      <c r="B32" s="31"/>
      <c r="C32" s="31"/>
      <c r="D32" s="31"/>
      <c r="E32" s="31"/>
      <c r="F32" s="32"/>
      <c r="G32" s="1"/>
    </row>
    <row r="33" spans="1:7" x14ac:dyDescent="0.25">
      <c r="A33" s="1"/>
      <c r="B33" s="33"/>
      <c r="C33" s="34"/>
      <c r="D33" s="35"/>
      <c r="E33" s="34"/>
      <c r="F33" s="35"/>
      <c r="G33" s="1"/>
    </row>
    <row r="34" spans="1:7" x14ac:dyDescent="0.25">
      <c r="A34" s="1"/>
      <c r="B34" s="33"/>
      <c r="C34" s="34"/>
      <c r="D34" s="35"/>
      <c r="E34" s="34"/>
      <c r="F34" s="35"/>
      <c r="G34" s="1"/>
    </row>
    <row r="35" spans="1:7" x14ac:dyDescent="0.25">
      <c r="A35" s="1"/>
      <c r="B35" s="36"/>
      <c r="C35" s="37"/>
      <c r="D35" s="38"/>
      <c r="E35" s="37"/>
      <c r="F35" s="38"/>
      <c r="G35" s="1"/>
    </row>
    <row r="36" spans="1:7" x14ac:dyDescent="0.25">
      <c r="A36" s="1"/>
      <c r="B36" s="36"/>
      <c r="C36" s="37"/>
      <c r="D36" s="38"/>
      <c r="E36" s="37"/>
      <c r="F36" s="38"/>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52</v>
      </c>
      <c r="C8" s="90"/>
      <c r="D8" s="90"/>
      <c r="E8" s="90"/>
      <c r="F8" s="91"/>
      <c r="G8" s="1"/>
    </row>
    <row r="9" spans="1:7" ht="15" customHeight="1" x14ac:dyDescent="0.25">
      <c r="A9" s="1"/>
      <c r="B9" s="66" t="s">
        <v>54</v>
      </c>
      <c r="C9" s="117" t="s">
        <v>10</v>
      </c>
      <c r="D9" s="118"/>
      <c r="E9" s="117" t="s">
        <v>23</v>
      </c>
      <c r="F9" s="118"/>
      <c r="G9" s="1"/>
    </row>
    <row r="10" spans="1:7" ht="26.25" x14ac:dyDescent="0.25">
      <c r="A10" s="1"/>
      <c r="B10" s="48" t="s">
        <v>134</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131</v>
      </c>
      <c r="C9" s="90"/>
      <c r="D9" s="90"/>
      <c r="E9" s="90"/>
      <c r="F9" s="91"/>
      <c r="G9" s="1"/>
    </row>
    <row r="10" spans="1:7" ht="26.25" x14ac:dyDescent="0.25">
      <c r="A10" s="1"/>
      <c r="B10" s="66" t="s">
        <v>16</v>
      </c>
      <c r="C10" s="66" t="s">
        <v>10</v>
      </c>
      <c r="D10" s="67"/>
      <c r="E10" s="66" t="s">
        <v>23</v>
      </c>
      <c r="F10" s="67"/>
      <c r="G10" s="1"/>
    </row>
    <row r="11" spans="1:7" x14ac:dyDescent="0.25">
      <c r="A11" s="1"/>
      <c r="B11" s="48" t="s">
        <v>135</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2"/>
      <c r="C16" s="32"/>
      <c r="D16" s="32"/>
      <c r="E16" s="32"/>
      <c r="F16" s="32"/>
      <c r="G16" s="1"/>
    </row>
    <row r="17" spans="1:7" x14ac:dyDescent="0.25">
      <c r="A17" s="1"/>
      <c r="B17" s="33"/>
      <c r="C17" s="39"/>
      <c r="D17" s="35"/>
      <c r="E17" s="39"/>
      <c r="F17" s="35"/>
      <c r="G17" s="1"/>
    </row>
    <row r="18" spans="1:7" x14ac:dyDescent="0.25">
      <c r="A18" s="1"/>
      <c r="B18" s="36"/>
      <c r="C18" s="37"/>
      <c r="D18" s="38"/>
      <c r="E18" s="37"/>
      <c r="F18" s="38"/>
      <c r="G18" s="1"/>
    </row>
    <row r="19" spans="1:7" x14ac:dyDescent="0.25">
      <c r="A19" s="1"/>
      <c r="B19" s="36"/>
      <c r="C19" s="37"/>
      <c r="D19" s="38"/>
      <c r="E19" s="37"/>
      <c r="F19" s="38"/>
      <c r="G19" s="1"/>
    </row>
    <row r="20" spans="1:7" x14ac:dyDescent="0.25">
      <c r="A20" s="1"/>
      <c r="B20" s="30"/>
      <c r="C20" s="30"/>
      <c r="D20" s="30"/>
      <c r="E20" s="30"/>
      <c r="F20" s="30"/>
      <c r="G20" s="1"/>
    </row>
    <row r="21" spans="1:7" x14ac:dyDescent="0.25">
      <c r="A21" s="1"/>
      <c r="B21" s="116"/>
      <c r="C21" s="116"/>
      <c r="D21" s="116"/>
      <c r="E21" s="116"/>
      <c r="F21" s="116"/>
      <c r="G21" s="1"/>
    </row>
    <row r="22" spans="1:7" x14ac:dyDescent="0.25">
      <c r="A22" s="1"/>
      <c r="B22" s="32"/>
      <c r="C22" s="32"/>
      <c r="D22" s="32"/>
      <c r="E22" s="32"/>
      <c r="F22" s="32"/>
      <c r="G22" s="1"/>
    </row>
    <row r="23" spans="1:7" x14ac:dyDescent="0.25">
      <c r="A23" s="1"/>
      <c r="B23" s="33"/>
      <c r="C23" s="39"/>
      <c r="D23" s="35"/>
      <c r="E23" s="39"/>
      <c r="F23" s="35"/>
      <c r="G23" s="1"/>
    </row>
    <row r="24" spans="1:7" x14ac:dyDescent="0.25">
      <c r="A24" s="1"/>
      <c r="B24" s="36"/>
      <c r="C24" s="37"/>
      <c r="D24" s="38"/>
      <c r="E24" s="37"/>
      <c r="F24" s="38"/>
      <c r="G24" s="1"/>
    </row>
    <row r="25" spans="1:7" x14ac:dyDescent="0.25">
      <c r="A25" s="1"/>
      <c r="B25" s="36"/>
      <c r="C25" s="37"/>
      <c r="D25" s="38"/>
      <c r="E25" s="37"/>
      <c r="F25" s="38"/>
      <c r="G25" s="1"/>
    </row>
    <row r="26" spans="1:7" x14ac:dyDescent="0.25">
      <c r="A26" s="1"/>
      <c r="B26" s="30"/>
      <c r="C26" s="30"/>
      <c r="D26" s="30"/>
      <c r="E26" s="30"/>
      <c r="F26" s="30"/>
      <c r="G26" s="1"/>
    </row>
    <row r="27" spans="1:7" x14ac:dyDescent="0.25">
      <c r="A27" s="1"/>
      <c r="B27" s="116"/>
      <c r="C27" s="116"/>
      <c r="D27" s="116"/>
      <c r="E27" s="116"/>
      <c r="F27" s="116"/>
      <c r="G27" s="1"/>
    </row>
    <row r="28" spans="1:7" x14ac:dyDescent="0.25">
      <c r="A28" s="1"/>
      <c r="B28" s="32"/>
      <c r="C28" s="32"/>
      <c r="D28" s="32"/>
      <c r="E28" s="32"/>
      <c r="F28" s="32"/>
      <c r="G28" s="1"/>
    </row>
    <row r="29" spans="1:7" x14ac:dyDescent="0.25">
      <c r="A29" s="1"/>
      <c r="B29" s="33"/>
      <c r="C29" s="39"/>
      <c r="D29" s="35"/>
      <c r="E29" s="39"/>
      <c r="F29" s="35"/>
      <c r="G29" s="1"/>
    </row>
    <row r="30" spans="1:7" x14ac:dyDescent="0.25">
      <c r="A30" s="1"/>
      <c r="B30" s="36"/>
      <c r="C30" s="37"/>
      <c r="D30" s="38"/>
      <c r="E30" s="37"/>
      <c r="F30" s="38"/>
      <c r="G30" s="1"/>
    </row>
    <row r="31" spans="1:7" x14ac:dyDescent="0.25">
      <c r="A31" s="1"/>
      <c r="B31" s="36"/>
      <c r="C31" s="37"/>
      <c r="D31" s="38"/>
      <c r="E31" s="37"/>
      <c r="F31" s="3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election activeCell="C14" sqref="C14"/>
    </sheetView>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88</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40</v>
      </c>
      <c r="C20" s="69"/>
      <c r="D20" s="1"/>
    </row>
    <row r="21" spans="1:4" x14ac:dyDescent="0.25">
      <c r="A21" s="1"/>
      <c r="B21" s="23" t="s">
        <v>44</v>
      </c>
      <c r="C21" s="43">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29"/>
      <c r="B50" s="29"/>
      <c r="C50" s="29"/>
      <c r="D50" s="29"/>
    </row>
    <row r="51" spans="1:4" x14ac:dyDescent="0.25">
      <c r="A51" s="29"/>
      <c r="B51" s="29"/>
      <c r="C51" s="29"/>
      <c r="D51" s="29"/>
    </row>
  </sheetData>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tabSelected="1" view="pageLayout" zoomScaleNormal="100" workbookViewId="0">
      <selection activeCell="E9" sqref="E9:E27"/>
    </sheetView>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110</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12</v>
      </c>
      <c r="C8" s="45"/>
      <c r="D8" s="45"/>
      <c r="E8" s="45"/>
      <c r="F8" s="45"/>
      <c r="G8" s="1"/>
    </row>
    <row r="9" spans="1:7" x14ac:dyDescent="0.25">
      <c r="A9" s="1"/>
      <c r="B9" s="44" t="s">
        <v>50</v>
      </c>
      <c r="C9" s="44"/>
      <c r="D9" s="44"/>
      <c r="E9" s="7">
        <f>'Fane 3. Omkostninger i ØR2023'!E15</f>
        <v>10120771.785033546</v>
      </c>
      <c r="F9" s="44" t="s">
        <v>3</v>
      </c>
      <c r="G9" s="1"/>
    </row>
    <row r="10" spans="1:7" ht="17.100000000000001" customHeight="1" x14ac:dyDescent="0.25">
      <c r="A10" s="1"/>
      <c r="B10" s="24" t="s">
        <v>46</v>
      </c>
      <c r="C10" s="44"/>
      <c r="D10" s="44"/>
      <c r="E10" s="7">
        <f>'Fane 8.1. Varige tillæg'!C17+'Fane 8.1. Varige tillæg'!E17</f>
        <v>548382.16193599999</v>
      </c>
      <c r="F10" s="44" t="s">
        <v>3</v>
      </c>
      <c r="G10" s="1"/>
    </row>
    <row r="11" spans="1:7" ht="17.100000000000001" customHeight="1" x14ac:dyDescent="0.25">
      <c r="A11" s="1"/>
      <c r="B11" s="24" t="s">
        <v>47</v>
      </c>
      <c r="C11" s="44"/>
      <c r="D11" s="44"/>
      <c r="E11" s="8">
        <f>-('Fane 10. Bortfald'!C13+'Fane 10. Bortfald'!E13)</f>
        <v>0</v>
      </c>
      <c r="F11" s="44" t="s">
        <v>3</v>
      </c>
      <c r="G11" s="1"/>
    </row>
    <row r="12" spans="1:7" ht="17.100000000000001" customHeight="1" x14ac:dyDescent="0.25">
      <c r="A12" s="1"/>
      <c r="B12" s="24" t="s">
        <v>49</v>
      </c>
      <c r="C12" s="44"/>
      <c r="D12" s="44"/>
      <c r="E12" s="8">
        <f>'Fane 9. Tilknyttet virksomhed'!C14+'Fane 9. Tilknyttet virksomhed'!E14</f>
        <v>0</v>
      </c>
      <c r="F12" s="44" t="s">
        <v>3</v>
      </c>
      <c r="G12" s="1"/>
    </row>
    <row r="13" spans="1:7" ht="17.100000000000001" customHeight="1" x14ac:dyDescent="0.25">
      <c r="A13" s="1"/>
      <c r="B13" s="24" t="s">
        <v>17</v>
      </c>
      <c r="C13" s="44"/>
      <c r="D13" s="44"/>
      <c r="E13" s="8">
        <f>E9*'Fane 11. Nøgletal'!C15+SUM(E10:E12)*'Fane 11. Nøgletal'!C16</f>
        <v>404608.75423162302</v>
      </c>
      <c r="F13" s="44" t="s">
        <v>3</v>
      </c>
      <c r="G13" s="1"/>
    </row>
    <row r="14" spans="1:7" ht="17.100000000000001" customHeight="1" x14ac:dyDescent="0.25">
      <c r="A14" s="1"/>
      <c r="B14" s="24" t="s">
        <v>40</v>
      </c>
      <c r="C14" s="44"/>
      <c r="D14" s="44"/>
      <c r="E14" s="8">
        <f>-SUM(E9,E10:E13)*'Fane 11. Nøgletal'!C21</f>
        <v>-188253.9659204199</v>
      </c>
      <c r="F14" s="44" t="s">
        <v>3</v>
      </c>
      <c r="G14" s="1"/>
    </row>
    <row r="15" spans="1:7" ht="15" customHeight="1" x14ac:dyDescent="0.25">
      <c r="A15" s="1"/>
      <c r="B15" s="57" t="s">
        <v>19</v>
      </c>
      <c r="C15" s="28"/>
      <c r="D15" s="28"/>
      <c r="E15" s="9">
        <f>SUM(E9,E10:E14)</f>
        <v>10885508.735280748</v>
      </c>
      <c r="F15" s="46" t="s">
        <v>3</v>
      </c>
      <c r="G15" s="1"/>
    </row>
    <row r="16" spans="1:7" ht="15" customHeight="1" x14ac:dyDescent="0.25">
      <c r="A16" s="1"/>
      <c r="B16" s="45" t="s">
        <v>11</v>
      </c>
      <c r="C16" s="45"/>
      <c r="D16" s="45"/>
      <c r="E16" s="45"/>
      <c r="F16" s="45"/>
      <c r="G16" s="1"/>
    </row>
    <row r="17" spans="1:7" ht="15" customHeight="1" x14ac:dyDescent="0.25">
      <c r="A17" s="1"/>
      <c r="B17" s="46" t="s">
        <v>11</v>
      </c>
      <c r="C17" s="46"/>
      <c r="D17" s="46"/>
      <c r="E17" s="9">
        <f>'Fane 4. Ikke-påvirkelige omk.'!C19</f>
        <v>4651763.9228390399</v>
      </c>
      <c r="F17" s="46" t="s">
        <v>3</v>
      </c>
      <c r="G17" s="1"/>
    </row>
    <row r="18" spans="1:7" ht="15" customHeight="1" x14ac:dyDescent="0.25">
      <c r="A18" s="1"/>
      <c r="B18" s="45" t="s">
        <v>34</v>
      </c>
      <c r="C18" s="45"/>
      <c r="D18" s="45"/>
      <c r="E18" s="45"/>
      <c r="F18" s="45"/>
      <c r="G18" s="1"/>
    </row>
    <row r="19" spans="1:7" ht="15" customHeight="1" x14ac:dyDescent="0.25">
      <c r="A19" s="1"/>
      <c r="B19" s="24" t="s">
        <v>31</v>
      </c>
      <c r="C19" s="44"/>
      <c r="D19" s="44"/>
      <c r="E19" s="8">
        <f>'Fane 8.2. Engangstillæg'!C15</f>
        <v>0</v>
      </c>
      <c r="F19" s="44" t="s">
        <v>3</v>
      </c>
      <c r="G19" s="1"/>
    </row>
    <row r="20" spans="1:7" x14ac:dyDescent="0.25">
      <c r="A20" s="1"/>
      <c r="B20" s="24" t="s">
        <v>32</v>
      </c>
      <c r="C20" s="44"/>
      <c r="D20" s="44"/>
      <c r="E20" s="8">
        <f>'Fane 8.2. Engangstillæg'!E15</f>
        <v>0</v>
      </c>
      <c r="F20" s="44" t="s">
        <v>3</v>
      </c>
      <c r="G20" s="1"/>
    </row>
    <row r="21" spans="1:7" x14ac:dyDescent="0.25">
      <c r="A21" s="1"/>
      <c r="B21" s="24" t="s">
        <v>77</v>
      </c>
      <c r="C21" s="44"/>
      <c r="D21" s="44"/>
      <c r="E21" s="8">
        <f>-SUM(E19:E20)*'Fane 11. Nøgletal'!C21</f>
        <v>0</v>
      </c>
      <c r="F21" s="44" t="s">
        <v>3</v>
      </c>
      <c r="G21" s="1"/>
    </row>
    <row r="22" spans="1:7" ht="15" customHeight="1" x14ac:dyDescent="0.25">
      <c r="A22" s="1"/>
      <c r="B22" s="57" t="s">
        <v>35</v>
      </c>
      <c r="C22" s="28"/>
      <c r="D22" s="28"/>
      <c r="E22" s="9">
        <f>SUM(E19:E21)</f>
        <v>0</v>
      </c>
      <c r="F22" s="46" t="s">
        <v>3</v>
      </c>
      <c r="G22" s="1"/>
    </row>
    <row r="23" spans="1:7" x14ac:dyDescent="0.25">
      <c r="A23" s="1"/>
      <c r="B23" s="45" t="s">
        <v>55</v>
      </c>
      <c r="C23" s="45"/>
      <c r="D23" s="45"/>
      <c r="E23" s="45"/>
      <c r="F23" s="45"/>
      <c r="G23" s="1"/>
    </row>
    <row r="24" spans="1:7" x14ac:dyDescent="0.25">
      <c r="A24" s="1"/>
      <c r="B24" s="57" t="s">
        <v>56</v>
      </c>
      <c r="C24" s="28"/>
      <c r="D24" s="28"/>
      <c r="E24" s="9">
        <f>'Fane 5. Kontrol af ØR2022'!E27</f>
        <v>0</v>
      </c>
      <c r="F24" s="46" t="s">
        <v>3</v>
      </c>
      <c r="G24" s="1"/>
    </row>
    <row r="25" spans="1:7" x14ac:dyDescent="0.25">
      <c r="A25" s="1"/>
      <c r="B25" s="45" t="s">
        <v>65</v>
      </c>
      <c r="C25" s="45"/>
      <c r="D25" s="45"/>
      <c r="E25" s="45"/>
      <c r="F25" s="45"/>
      <c r="G25" s="1"/>
    </row>
    <row r="26" spans="1:7" x14ac:dyDescent="0.25">
      <c r="A26" s="1"/>
      <c r="B26" s="46" t="s">
        <v>66</v>
      </c>
      <c r="C26" s="46"/>
      <c r="D26" s="46"/>
      <c r="E26" s="9">
        <f>'Fane 6. Skattesagen'!G13</f>
        <v>0</v>
      </c>
      <c r="F26" s="46" t="s">
        <v>3</v>
      </c>
      <c r="G26" s="1"/>
    </row>
    <row r="27" spans="1:7" x14ac:dyDescent="0.25">
      <c r="A27" s="1"/>
      <c r="B27" s="45" t="s">
        <v>51</v>
      </c>
      <c r="C27" s="45"/>
      <c r="D27" s="45"/>
      <c r="E27" s="10">
        <f>SUM(E15,E17,E22,E24,E26)</f>
        <v>15537272.658119788</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election activeCell="E8" sqref="E8"/>
    </sheetView>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4" t="s">
        <v>57</v>
      </c>
      <c r="C8" s="44"/>
      <c r="D8" s="44"/>
      <c r="E8" s="7">
        <f>'Fane 2.1. Økonomisk ramme 2024'!E15</f>
        <v>10885508.735280748</v>
      </c>
      <c r="F8" s="44" t="s">
        <v>3</v>
      </c>
      <c r="G8" s="1"/>
    </row>
    <row r="9" spans="1:7" ht="15" customHeight="1" x14ac:dyDescent="0.25">
      <c r="A9" s="1"/>
      <c r="B9" s="27" t="s">
        <v>17</v>
      </c>
      <c r="C9" s="44"/>
      <c r="D9" s="44"/>
      <c r="E9" s="8">
        <f>SUM(E8:E8)*'Fane 11. Nøgletal'!C16</f>
        <v>879549.10581068438</v>
      </c>
      <c r="F9" s="44" t="s">
        <v>3</v>
      </c>
      <c r="G9" s="1"/>
    </row>
    <row r="10" spans="1:7" ht="15" customHeight="1" x14ac:dyDescent="0.25">
      <c r="A10" s="1"/>
      <c r="B10" s="27" t="s">
        <v>40</v>
      </c>
      <c r="C10" s="44"/>
      <c r="D10" s="44"/>
      <c r="E10" s="8">
        <f>-SUM(E8:E9)*'Fane 11. Nøgletal'!C21</f>
        <v>-200005.98329855438</v>
      </c>
      <c r="F10" s="44" t="s">
        <v>3</v>
      </c>
      <c r="G10" s="1"/>
    </row>
    <row r="11" spans="1:7" ht="15" customHeight="1" x14ac:dyDescent="0.25">
      <c r="A11" s="1"/>
      <c r="B11" s="28" t="s">
        <v>19</v>
      </c>
      <c r="C11" s="28"/>
      <c r="D11" s="28"/>
      <c r="E11" s="9">
        <f>SUM(E8:E10)</f>
        <v>11565051.857792879</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f>
        <v>5027626.4478044342</v>
      </c>
      <c r="F13" s="46" t="s">
        <v>3</v>
      </c>
      <c r="G13" s="1"/>
    </row>
    <row r="14" spans="1:7" x14ac:dyDescent="0.25">
      <c r="A14" s="1"/>
      <c r="B14" s="45" t="s">
        <v>55</v>
      </c>
      <c r="C14" s="45"/>
      <c r="D14" s="45"/>
      <c r="E14" s="45"/>
      <c r="F14" s="45"/>
      <c r="G14" s="1"/>
    </row>
    <row r="15" spans="1:7" x14ac:dyDescent="0.25">
      <c r="A15" s="1"/>
      <c r="B15" s="46" t="s">
        <v>67</v>
      </c>
      <c r="C15" s="46"/>
      <c r="D15" s="46"/>
      <c r="E15" s="9">
        <f>'Fane 5. Kontrol af ØR2022'!E33</f>
        <v>0</v>
      </c>
      <c r="F15" s="46" t="s">
        <v>3</v>
      </c>
      <c r="G15" s="1"/>
    </row>
    <row r="16" spans="1:7" x14ac:dyDescent="0.25">
      <c r="A16" s="1"/>
      <c r="B16" s="45" t="s">
        <v>65</v>
      </c>
      <c r="C16" s="45"/>
      <c r="D16" s="45"/>
      <c r="E16" s="45"/>
      <c r="F16" s="45"/>
      <c r="G16" s="1"/>
    </row>
    <row r="17" spans="1:7" x14ac:dyDescent="0.25">
      <c r="A17" s="1"/>
      <c r="B17" s="46" t="s">
        <v>66</v>
      </c>
      <c r="C17" s="46"/>
      <c r="D17" s="46"/>
      <c r="E17" s="9">
        <f>'Fane 6. Skattesagen'!G14</f>
        <v>0</v>
      </c>
      <c r="F17" s="46" t="s">
        <v>3</v>
      </c>
      <c r="G17" s="1"/>
    </row>
    <row r="18" spans="1:7" x14ac:dyDescent="0.25">
      <c r="A18" s="1"/>
      <c r="B18" s="45" t="s">
        <v>58</v>
      </c>
      <c r="C18" s="45"/>
      <c r="D18" s="45"/>
      <c r="E18" s="10">
        <f>SUM(E11,E13,E15,E17)</f>
        <v>16592678.305597313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4" t="s">
        <v>69</v>
      </c>
      <c r="C8" s="44"/>
      <c r="D8" s="44"/>
      <c r="E8" s="7">
        <f>'Fane 2.2. Økonomisk ramme 2025'!E11</f>
        <v>11565051.857792879</v>
      </c>
      <c r="F8" s="44" t="s">
        <v>3</v>
      </c>
      <c r="G8" s="1"/>
    </row>
    <row r="9" spans="1:7" ht="15" customHeight="1" x14ac:dyDescent="0.25">
      <c r="A9" s="1"/>
      <c r="B9" s="27" t="s">
        <v>17</v>
      </c>
      <c r="C9" s="44"/>
      <c r="D9" s="44"/>
      <c r="E9" s="8">
        <f>SUM(E8:E8)*'Fane 11. Nøgletal'!C16</f>
        <v>934456.19010966457</v>
      </c>
      <c r="F9" s="44" t="s">
        <v>3</v>
      </c>
      <c r="G9" s="1"/>
    </row>
    <row r="10" spans="1:7" ht="15" customHeight="1" x14ac:dyDescent="0.25">
      <c r="A10" s="1"/>
      <c r="B10" s="27" t="s">
        <v>40</v>
      </c>
      <c r="C10" s="44"/>
      <c r="D10" s="44"/>
      <c r="E10" s="8">
        <f>-SUM(E8:E9)*'Fane 11. Nøgletal'!C21</f>
        <v>-212491.63681434325</v>
      </c>
      <c r="F10" s="44" t="s">
        <v>3</v>
      </c>
      <c r="G10" s="1"/>
    </row>
    <row r="11" spans="1:7" x14ac:dyDescent="0.25">
      <c r="A11" s="1"/>
      <c r="B11" s="28" t="s">
        <v>19</v>
      </c>
      <c r="C11" s="28"/>
      <c r="D11" s="28"/>
      <c r="E11" s="9">
        <f>SUM(E8:E10)</f>
        <v>12287016.4110882</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Nøgletal'!C16)^2</f>
        <v>5433858.6647870326</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f>'Fane 5. Kontrol af ØR2022'!E33</f>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Skattesagen'!G15</f>
        <v>0</v>
      </c>
      <c r="F17" s="46" t="s">
        <v>3</v>
      </c>
      <c r="G17" s="1"/>
    </row>
    <row r="18" spans="1:7" x14ac:dyDescent="0.25">
      <c r="A18" s="1"/>
      <c r="B18" s="45" t="s">
        <v>70</v>
      </c>
      <c r="C18" s="45"/>
      <c r="D18" s="45"/>
      <c r="E18" s="10">
        <f>SUM(E11,E13,E15,E17)</f>
        <v>17720875.075875234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election activeCell="L32" sqref="L32"/>
    </sheetView>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5" t="s">
        <v>12</v>
      </c>
      <c r="C7" s="45"/>
      <c r="D7" s="45"/>
      <c r="E7" s="45"/>
      <c r="F7" s="45"/>
      <c r="G7" s="1"/>
    </row>
    <row r="8" spans="1:7" ht="15" customHeight="1" x14ac:dyDescent="0.25">
      <c r="A8" s="1"/>
      <c r="B8" s="44" t="s">
        <v>114</v>
      </c>
      <c r="C8" s="44"/>
      <c r="D8" s="44"/>
      <c r="E8" s="7">
        <f>'Fane 2.3. Økonomisk ramme 2026'!E11</f>
        <v>12287016.4110882</v>
      </c>
      <c r="F8" s="44" t="s">
        <v>3</v>
      </c>
      <c r="G8" s="1"/>
    </row>
    <row r="9" spans="1:7" ht="15" customHeight="1" x14ac:dyDescent="0.25">
      <c r="A9" s="1"/>
      <c r="B9" s="27" t="s">
        <v>17</v>
      </c>
      <c r="C9" s="44"/>
      <c r="D9" s="44"/>
      <c r="E9" s="8">
        <f>SUM(E8:E8)*'Fane 11. Nøgletal'!C16</f>
        <v>992790.92601592652</v>
      </c>
      <c r="F9" s="44" t="s">
        <v>3</v>
      </c>
      <c r="G9" s="1"/>
    </row>
    <row r="10" spans="1:7" ht="15" customHeight="1" x14ac:dyDescent="0.25">
      <c r="A10" s="1"/>
      <c r="B10" s="27" t="s">
        <v>40</v>
      </c>
      <c r="C10" s="44"/>
      <c r="D10" s="44"/>
      <c r="E10" s="8">
        <f>-SUM(E8:E9)*'Fane 11. Nøgletal'!C21</f>
        <v>-225756.72473077016</v>
      </c>
      <c r="F10" s="44" t="s">
        <v>3</v>
      </c>
      <c r="G10" s="1"/>
    </row>
    <row r="11" spans="1:7" x14ac:dyDescent="0.25">
      <c r="A11" s="1"/>
      <c r="B11" s="28" t="s">
        <v>19</v>
      </c>
      <c r="C11" s="28"/>
      <c r="D11" s="28"/>
      <c r="E11" s="9">
        <f>SUM(E8:E10)</f>
        <v>13054050.612373356</v>
      </c>
      <c r="F11" s="46" t="s">
        <v>3</v>
      </c>
      <c r="G11" s="1"/>
    </row>
    <row r="12" spans="1:7" x14ac:dyDescent="0.25">
      <c r="A12" s="1"/>
      <c r="B12" s="45" t="s">
        <v>11</v>
      </c>
      <c r="C12" s="45"/>
      <c r="D12" s="45"/>
      <c r="E12" s="45"/>
      <c r="F12" s="45"/>
      <c r="G12" s="1"/>
    </row>
    <row r="13" spans="1:7" ht="15" customHeight="1" x14ac:dyDescent="0.25">
      <c r="A13" s="1"/>
      <c r="B13" s="46" t="s">
        <v>11</v>
      </c>
      <c r="C13" s="46"/>
      <c r="D13" s="46"/>
      <c r="E13" s="9">
        <f>'Fane 4. Ikke-påvirkelige omk.'!C19*(1+'Fane 11. Nøgletal'!C16)^3</f>
        <v>5872914.444901824</v>
      </c>
      <c r="F13" s="46" t="s">
        <v>3</v>
      </c>
      <c r="G13" s="1"/>
    </row>
    <row r="14" spans="1:7" ht="15" customHeight="1" x14ac:dyDescent="0.25">
      <c r="A14" s="1"/>
      <c r="B14" s="45" t="s">
        <v>55</v>
      </c>
      <c r="C14" s="45"/>
      <c r="D14" s="45"/>
      <c r="E14" s="45"/>
      <c r="F14" s="45"/>
      <c r="G14" s="1"/>
    </row>
    <row r="15" spans="1:7" ht="15" customHeight="1" x14ac:dyDescent="0.25">
      <c r="A15" s="1"/>
      <c r="B15" s="46" t="s">
        <v>56</v>
      </c>
      <c r="C15" s="46"/>
      <c r="D15" s="46"/>
      <c r="E15" s="9">
        <v>0</v>
      </c>
      <c r="F15" s="46" t="s">
        <v>3</v>
      </c>
      <c r="G15" s="1"/>
    </row>
    <row r="16" spans="1:7" ht="15" customHeight="1" x14ac:dyDescent="0.25">
      <c r="A16" s="1"/>
      <c r="B16" s="45" t="s">
        <v>65</v>
      </c>
      <c r="C16" s="45"/>
      <c r="D16" s="45"/>
      <c r="E16" s="45"/>
      <c r="F16" s="45"/>
      <c r="G16" s="1"/>
    </row>
    <row r="17" spans="1:7" ht="15" customHeight="1" x14ac:dyDescent="0.25">
      <c r="A17" s="1"/>
      <c r="B17" s="46" t="s">
        <v>66</v>
      </c>
      <c r="C17" s="46"/>
      <c r="D17" s="46"/>
      <c r="E17" s="9">
        <f>'Fane 6. Skattesagen'!G16</f>
        <v>0</v>
      </c>
      <c r="F17" s="46" t="s">
        <v>3</v>
      </c>
      <c r="G17" s="1"/>
    </row>
    <row r="18" spans="1:7" x14ac:dyDescent="0.25">
      <c r="A18" s="1"/>
      <c r="B18" s="45" t="s">
        <v>115</v>
      </c>
      <c r="C18" s="45"/>
      <c r="D18" s="45"/>
      <c r="E18" s="10">
        <f>SUM(E11,E13,E15,E17)</f>
        <v>18926965.05727518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117</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5" t="s">
        <v>116</v>
      </c>
      <c r="C8" s="45"/>
      <c r="D8" s="45"/>
      <c r="E8" s="45"/>
      <c r="F8" s="45"/>
      <c r="G8" s="1"/>
    </row>
    <row r="9" spans="1:7" x14ac:dyDescent="0.25">
      <c r="A9" s="1"/>
      <c r="B9" s="44" t="s">
        <v>126</v>
      </c>
      <c r="C9" s="44"/>
      <c r="D9" s="44"/>
      <c r="E9" s="7">
        <v>9908144.4970026091</v>
      </c>
      <c r="F9" s="44" t="s">
        <v>3</v>
      </c>
      <c r="G9" s="1"/>
    </row>
    <row r="10" spans="1:7" x14ac:dyDescent="0.25">
      <c r="A10" s="1"/>
      <c r="B10" s="24" t="s">
        <v>46</v>
      </c>
      <c r="C10" s="44"/>
      <c r="D10" s="44"/>
      <c r="E10" s="7">
        <v>33725.328888000004</v>
      </c>
      <c r="F10" s="44" t="s">
        <v>3</v>
      </c>
      <c r="G10" s="1"/>
    </row>
    <row r="11" spans="1:7" x14ac:dyDescent="0.25">
      <c r="A11" s="1"/>
      <c r="B11" s="24" t="s">
        <v>47</v>
      </c>
      <c r="C11" s="44"/>
      <c r="D11" s="44"/>
      <c r="E11" s="8">
        <v>0</v>
      </c>
      <c r="F11" s="44" t="s">
        <v>3</v>
      </c>
      <c r="G11" s="1"/>
    </row>
    <row r="12" spans="1:7" x14ac:dyDescent="0.25">
      <c r="A12" s="1"/>
      <c r="B12" s="24" t="s">
        <v>49</v>
      </c>
      <c r="C12" s="44"/>
      <c r="D12" s="44"/>
      <c r="E12" s="8">
        <v>0</v>
      </c>
      <c r="F12" s="44" t="s">
        <v>3</v>
      </c>
      <c r="G12" s="1"/>
    </row>
    <row r="13" spans="1:7" x14ac:dyDescent="0.25">
      <c r="A13" s="1"/>
      <c r="B13" s="24" t="s">
        <v>17</v>
      </c>
      <c r="C13" s="44"/>
      <c r="D13" s="44"/>
      <c r="E13" s="8">
        <v>353930.5658017057</v>
      </c>
      <c r="F13" s="44" t="s">
        <v>3</v>
      </c>
      <c r="G13" s="1"/>
    </row>
    <row r="14" spans="1:7" x14ac:dyDescent="0.25">
      <c r="A14" s="1"/>
      <c r="B14" s="24" t="s">
        <v>40</v>
      </c>
      <c r="C14" s="44"/>
      <c r="D14" s="44"/>
      <c r="E14" s="8">
        <v>-175028.60665876939</v>
      </c>
      <c r="F14" s="44" t="s">
        <v>3</v>
      </c>
      <c r="G14" s="1"/>
    </row>
    <row r="15" spans="1:7" x14ac:dyDescent="0.25">
      <c r="A15" s="1"/>
      <c r="B15" s="57" t="s">
        <v>19</v>
      </c>
      <c r="C15" s="28"/>
      <c r="D15" s="28"/>
      <c r="E15" s="9">
        <v>10120771.785033546</v>
      </c>
      <c r="F15" s="46" t="s">
        <v>3</v>
      </c>
      <c r="G15" s="1"/>
    </row>
    <row r="16" spans="1:7" x14ac:dyDescent="0.25">
      <c r="A16" s="1"/>
      <c r="B16" s="45" t="s">
        <v>11</v>
      </c>
      <c r="C16" s="45"/>
      <c r="D16" s="45"/>
      <c r="E16" s="45"/>
      <c r="F16" s="45"/>
      <c r="G16" s="1"/>
    </row>
    <row r="17" spans="1:7" x14ac:dyDescent="0.25">
      <c r="A17" s="1"/>
      <c r="B17" s="46" t="s">
        <v>11</v>
      </c>
      <c r="C17" s="46"/>
      <c r="D17" s="46"/>
      <c r="E17" s="9">
        <v>4007729.0168006402</v>
      </c>
      <c r="F17" s="46" t="s">
        <v>3</v>
      </c>
      <c r="G17" s="1"/>
    </row>
    <row r="18" spans="1:7" x14ac:dyDescent="0.25">
      <c r="A18" s="1"/>
      <c r="B18" s="45" t="s">
        <v>34</v>
      </c>
      <c r="C18" s="45"/>
      <c r="D18" s="45"/>
      <c r="E18" s="45"/>
      <c r="F18" s="45"/>
      <c r="G18" s="1"/>
    </row>
    <row r="19" spans="1:7" x14ac:dyDescent="0.25">
      <c r="A19" s="1"/>
      <c r="B19" s="24" t="s">
        <v>31</v>
      </c>
      <c r="C19" s="44"/>
      <c r="D19" s="44"/>
      <c r="E19" s="8">
        <v>0</v>
      </c>
      <c r="F19" s="44" t="s">
        <v>3</v>
      </c>
      <c r="G19" s="1"/>
    </row>
    <row r="20" spans="1:7" x14ac:dyDescent="0.25">
      <c r="A20" s="1"/>
      <c r="B20" s="24" t="s">
        <v>32</v>
      </c>
      <c r="C20" s="44"/>
      <c r="D20" s="44"/>
      <c r="E20" s="8">
        <v>0</v>
      </c>
      <c r="F20" s="44" t="s">
        <v>3</v>
      </c>
      <c r="G20" s="1"/>
    </row>
    <row r="21" spans="1:7" x14ac:dyDescent="0.25">
      <c r="A21" s="1"/>
      <c r="B21" s="24" t="s">
        <v>77</v>
      </c>
      <c r="C21" s="44"/>
      <c r="D21" s="44"/>
      <c r="E21" s="8">
        <v>0</v>
      </c>
      <c r="F21" s="44" t="s">
        <v>3</v>
      </c>
      <c r="G21" s="1"/>
    </row>
    <row r="22" spans="1:7" x14ac:dyDescent="0.25">
      <c r="A22" s="1"/>
      <c r="B22" s="57" t="s">
        <v>35</v>
      </c>
      <c r="C22" s="28"/>
      <c r="D22" s="28"/>
      <c r="E22" s="9">
        <v>0</v>
      </c>
      <c r="F22" s="46" t="s">
        <v>3</v>
      </c>
      <c r="G22" s="1"/>
    </row>
    <row r="23" spans="1:7" x14ac:dyDescent="0.25">
      <c r="A23" s="1"/>
      <c r="B23" s="45" t="s">
        <v>55</v>
      </c>
      <c r="C23" s="45"/>
      <c r="D23" s="45"/>
      <c r="E23" s="45"/>
      <c r="F23" s="45"/>
      <c r="G23" s="1"/>
    </row>
    <row r="24" spans="1:7" x14ac:dyDescent="0.25">
      <c r="A24" s="1"/>
      <c r="B24" s="57" t="s">
        <v>56</v>
      </c>
      <c r="C24" s="47"/>
      <c r="D24" s="47"/>
      <c r="E24" s="9">
        <v>0</v>
      </c>
      <c r="F24" s="46" t="s">
        <v>3</v>
      </c>
      <c r="G24" s="1"/>
    </row>
    <row r="25" spans="1:7" x14ac:dyDescent="0.25">
      <c r="A25" s="1"/>
      <c r="B25" s="45" t="s">
        <v>65</v>
      </c>
      <c r="C25" s="45"/>
      <c r="D25" s="45"/>
      <c r="E25" s="45"/>
      <c r="F25" s="45"/>
      <c r="G25" s="1"/>
    </row>
    <row r="26" spans="1:7" x14ac:dyDescent="0.25">
      <c r="A26" s="1"/>
      <c r="B26" s="46" t="s">
        <v>66</v>
      </c>
      <c r="C26" s="46"/>
      <c r="D26" s="46"/>
      <c r="E26" s="9">
        <v>0</v>
      </c>
      <c r="F26" s="46" t="s">
        <v>3</v>
      </c>
      <c r="G26" s="1"/>
    </row>
    <row r="27" spans="1:7" x14ac:dyDescent="0.25">
      <c r="A27" s="1"/>
      <c r="B27" s="45" t="s">
        <v>132</v>
      </c>
      <c r="C27" s="45"/>
      <c r="D27" s="45"/>
      <c r="E27" s="10">
        <v>14128500.801834187</v>
      </c>
      <c r="F27" s="11" t="s">
        <v>3</v>
      </c>
      <c r="G27" s="1"/>
    </row>
    <row r="28" spans="1:7" ht="30" customHeight="1" x14ac:dyDescent="0.25">
      <c r="A28" s="1"/>
      <c r="B28" s="88" t="s">
        <v>133</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29"/>
      <c r="B48" s="29"/>
      <c r="C48" s="29"/>
      <c r="D48" s="29"/>
      <c r="E48" s="29"/>
      <c r="F48" s="29"/>
      <c r="G48" s="29"/>
    </row>
    <row r="49" spans="1:6" x14ac:dyDescent="0.25">
      <c r="A49" s="29"/>
      <c r="B49" s="29"/>
      <c r="C49" s="29"/>
      <c r="D49" s="29"/>
      <c r="E49" s="29"/>
      <c r="F49" s="29"/>
    </row>
  </sheetData>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election activeCell="D22" sqref="D22"/>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39</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118</v>
      </c>
      <c r="C8" s="90"/>
      <c r="D8" s="91"/>
      <c r="E8" s="1"/>
      <c r="F8" s="1"/>
    </row>
    <row r="9" spans="1:6" ht="15" customHeight="1" x14ac:dyDescent="0.25">
      <c r="A9" s="1"/>
      <c r="B9" s="17" t="s">
        <v>24</v>
      </c>
      <c r="C9" s="46" t="s">
        <v>119</v>
      </c>
      <c r="D9" s="46"/>
      <c r="E9" s="1"/>
      <c r="F9" s="1"/>
    </row>
    <row r="10" spans="1:6" ht="15" customHeight="1" x14ac:dyDescent="0.25">
      <c r="A10" s="1"/>
      <c r="B10" s="23" t="s">
        <v>136</v>
      </c>
      <c r="C10" s="8">
        <v>3508006</v>
      </c>
      <c r="D10" s="12" t="s">
        <v>3</v>
      </c>
      <c r="E10" s="1"/>
      <c r="F10" s="1"/>
    </row>
    <row r="11" spans="1:6" x14ac:dyDescent="0.25">
      <c r="A11" s="1"/>
      <c r="B11" s="23" t="s">
        <v>137</v>
      </c>
      <c r="C11" s="8">
        <v>17020</v>
      </c>
      <c r="D11" s="12" t="s">
        <v>3</v>
      </c>
      <c r="E11" s="1"/>
      <c r="F11" s="1"/>
    </row>
    <row r="12" spans="1:6" ht="26.25" x14ac:dyDescent="0.25">
      <c r="A12" s="1"/>
      <c r="B12" s="49" t="s">
        <v>138</v>
      </c>
      <c r="C12" s="8">
        <v>246606</v>
      </c>
      <c r="D12" s="12" t="s">
        <v>3</v>
      </c>
      <c r="E12" s="1"/>
      <c r="F12" s="1"/>
    </row>
    <row r="13" spans="1:6" x14ac:dyDescent="0.25">
      <c r="A13" s="1"/>
      <c r="B13" s="23" t="s">
        <v>159</v>
      </c>
      <c r="C13" s="8">
        <v>210604</v>
      </c>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120</v>
      </c>
      <c r="C18" s="10">
        <f>SUM(C10:C17)</f>
        <v>3982236</v>
      </c>
      <c r="D18" s="11" t="s">
        <v>3</v>
      </c>
      <c r="E18" s="1"/>
      <c r="F18" s="1"/>
    </row>
    <row r="19" spans="1:6" x14ac:dyDescent="0.25">
      <c r="A19" s="1"/>
      <c r="B19" s="68" t="s">
        <v>121</v>
      </c>
      <c r="C19" s="10">
        <f>C18*(1+'Fane 11. Nøgletal'!C16)^2</f>
        <v>4651763.9228390399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29"/>
      <c r="B51" s="29"/>
      <c r="C51" s="29"/>
      <c r="D51" s="29"/>
      <c r="E51" s="29"/>
      <c r="F51" s="29"/>
    </row>
    <row r="52" spans="1:6" x14ac:dyDescent="0.25">
      <c r="A52" s="29"/>
      <c r="B52" s="29"/>
      <c r="C52" s="29"/>
      <c r="D52" s="29"/>
      <c r="E52" s="29"/>
      <c r="F52" s="29"/>
    </row>
    <row r="53" spans="1:6" x14ac:dyDescent="0.25">
      <c r="A53" s="29"/>
      <c r="B53" s="29"/>
      <c r="C53" s="29"/>
      <c r="D53" s="29"/>
      <c r="E53" s="29"/>
      <c r="F53" s="29"/>
    </row>
    <row r="54" spans="1:6" x14ac:dyDescent="0.25">
      <c r="A54" s="29"/>
      <c r="B54" s="29"/>
      <c r="C54" s="29"/>
      <c r="D54" s="29"/>
      <c r="E54" s="29"/>
      <c r="F54" s="29"/>
    </row>
    <row r="55" spans="1:6" x14ac:dyDescent="0.25">
      <c r="A55" s="29"/>
      <c r="B55" s="29"/>
      <c r="C55" s="29"/>
      <c r="D55" s="29"/>
      <c r="E55" s="29"/>
      <c r="F55" s="29"/>
    </row>
  </sheetData>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122</v>
      </c>
      <c r="C3" s="87"/>
      <c r="D3" s="87"/>
      <c r="E3" s="87"/>
      <c r="F3" s="87"/>
      <c r="G3" s="1"/>
    </row>
    <row r="4" spans="1:7" ht="15" customHeight="1" x14ac:dyDescent="0.25">
      <c r="A4" s="1"/>
      <c r="B4" s="87"/>
      <c r="C4" s="87"/>
      <c r="D4" s="87"/>
      <c r="E4" s="87"/>
      <c r="F4" s="87"/>
      <c r="G4" s="1"/>
    </row>
    <row r="5" spans="1:7" ht="15" customHeight="1" x14ac:dyDescent="0.25">
      <c r="A5" s="1"/>
      <c r="B5" s="53"/>
      <c r="C5" s="53"/>
      <c r="D5" s="53"/>
      <c r="E5" s="53"/>
      <c r="F5" s="53"/>
      <c r="G5" s="1"/>
    </row>
    <row r="6" spans="1:7" ht="15" customHeight="1" x14ac:dyDescent="0.25">
      <c r="A6" s="1"/>
      <c r="B6" s="53"/>
      <c r="C6" s="53"/>
      <c r="D6" s="53"/>
      <c r="E6" s="53"/>
      <c r="F6" s="53"/>
      <c r="G6" s="1"/>
    </row>
    <row r="7" spans="1:7" x14ac:dyDescent="0.25">
      <c r="A7" s="1"/>
      <c r="B7" s="1"/>
      <c r="C7" s="1"/>
      <c r="D7" s="1"/>
      <c r="E7" s="1"/>
      <c r="F7" s="1"/>
      <c r="G7" s="1"/>
    </row>
    <row r="8" spans="1:7" x14ac:dyDescent="0.25">
      <c r="A8" s="1"/>
      <c r="B8" s="89" t="s">
        <v>62</v>
      </c>
      <c r="C8" s="90"/>
      <c r="D8" s="90"/>
      <c r="E8" s="90"/>
      <c r="F8" s="91"/>
      <c r="G8" s="1"/>
    </row>
    <row r="9" spans="1:7" x14ac:dyDescent="0.25">
      <c r="A9" s="1"/>
      <c r="B9" s="99" t="s">
        <v>139</v>
      </c>
      <c r="C9" s="100"/>
      <c r="D9" s="101"/>
      <c r="E9" s="52">
        <v>2444375.25746103</v>
      </c>
      <c r="F9" s="12" t="s">
        <v>3</v>
      </c>
      <c r="G9" s="1"/>
    </row>
    <row r="10" spans="1:7" x14ac:dyDescent="0.25">
      <c r="A10" s="1"/>
      <c r="B10" s="68"/>
      <c r="C10" s="22"/>
      <c r="D10" s="22"/>
      <c r="E10" s="22"/>
      <c r="F10" s="69"/>
      <c r="G10" s="1"/>
    </row>
    <row r="11" spans="1:7" ht="54" customHeight="1" x14ac:dyDescent="0.25">
      <c r="A11" s="1"/>
      <c r="B11" s="102" t="s">
        <v>140</v>
      </c>
      <c r="C11" s="103"/>
      <c r="D11" s="103"/>
      <c r="E11" s="103"/>
      <c r="F11" s="104"/>
      <c r="G11" s="1"/>
    </row>
    <row r="12" spans="1:7" x14ac:dyDescent="0.25">
      <c r="A12" s="1"/>
      <c r="B12" s="1"/>
      <c r="C12" s="1"/>
      <c r="D12" s="1"/>
      <c r="E12" s="1"/>
      <c r="F12" s="1"/>
      <c r="G12" s="1"/>
    </row>
    <row r="13" spans="1:7" x14ac:dyDescent="0.25">
      <c r="A13" s="1"/>
      <c r="B13" s="89" t="s">
        <v>63</v>
      </c>
      <c r="C13" s="90"/>
      <c r="D13" s="90"/>
      <c r="E13" s="90"/>
      <c r="F13" s="91"/>
      <c r="G13" s="1"/>
    </row>
    <row r="14" spans="1:7" x14ac:dyDescent="0.25">
      <c r="A14" s="1"/>
      <c r="B14" s="99" t="s">
        <v>71</v>
      </c>
      <c r="C14" s="100"/>
      <c r="D14" s="101"/>
      <c r="E14" s="8">
        <v>0</v>
      </c>
      <c r="F14" s="12" t="s">
        <v>3</v>
      </c>
      <c r="G14" s="1"/>
    </row>
    <row r="15" spans="1:7" x14ac:dyDescent="0.25">
      <c r="A15" s="1"/>
      <c r="B15" s="99" t="s">
        <v>104</v>
      </c>
      <c r="C15" s="100"/>
      <c r="D15" s="101"/>
      <c r="E15" s="8">
        <v>0</v>
      </c>
      <c r="F15" s="12" t="s">
        <v>3</v>
      </c>
      <c r="G15" s="1"/>
    </row>
    <row r="16" spans="1:7" x14ac:dyDescent="0.25">
      <c r="A16" s="1"/>
      <c r="B16" s="68"/>
      <c r="C16" s="22"/>
      <c r="D16" s="22"/>
      <c r="E16" s="22"/>
      <c r="F16" s="69"/>
      <c r="G16" s="1"/>
    </row>
    <row r="17" spans="1:7" ht="30.75" customHeight="1" x14ac:dyDescent="0.25">
      <c r="A17" s="1"/>
      <c r="B17" s="102" t="s">
        <v>141</v>
      </c>
      <c r="C17" s="103"/>
      <c r="D17" s="103"/>
      <c r="E17" s="103"/>
      <c r="F17" s="104"/>
      <c r="G17" s="1"/>
    </row>
    <row r="18" spans="1:7" x14ac:dyDescent="0.25">
      <c r="A18" s="1"/>
      <c r="B18" s="1"/>
      <c r="C18" s="1"/>
      <c r="D18" s="1"/>
      <c r="E18" s="1"/>
      <c r="F18" s="1"/>
      <c r="G18" s="1"/>
    </row>
    <row r="19" spans="1:7" x14ac:dyDescent="0.25">
      <c r="A19" s="1"/>
      <c r="B19" s="54" t="s">
        <v>142</v>
      </c>
      <c r="C19" s="55"/>
      <c r="D19" s="55"/>
      <c r="E19" s="55"/>
      <c r="F19" s="56"/>
      <c r="G19" s="1"/>
    </row>
    <row r="20" spans="1:7" x14ac:dyDescent="0.25">
      <c r="A20" s="1"/>
      <c r="B20" s="58" t="s">
        <v>143</v>
      </c>
      <c r="C20" s="59"/>
      <c r="D20" s="60"/>
      <c r="E20" s="8">
        <v>13721035.850189822</v>
      </c>
      <c r="F20" s="12" t="s">
        <v>3</v>
      </c>
      <c r="G20" s="1"/>
    </row>
    <row r="21" spans="1:7" x14ac:dyDescent="0.25">
      <c r="A21" s="1"/>
      <c r="B21" s="58" t="s">
        <v>144</v>
      </c>
      <c r="C21" s="59"/>
      <c r="D21" s="60"/>
      <c r="E21" s="8">
        <v>10919387</v>
      </c>
      <c r="F21" s="12" t="s">
        <v>3</v>
      </c>
      <c r="G21" s="1"/>
    </row>
    <row r="22" spans="1:7" x14ac:dyDescent="0.25">
      <c r="A22" s="1"/>
      <c r="B22" s="58" t="s">
        <v>25</v>
      </c>
      <c r="C22" s="59"/>
      <c r="D22" s="60"/>
      <c r="E22" s="8">
        <v>0</v>
      </c>
      <c r="F22" s="12" t="s">
        <v>3</v>
      </c>
      <c r="G22" s="1"/>
    </row>
    <row r="23" spans="1:7" x14ac:dyDescent="0.25">
      <c r="A23" s="1"/>
      <c r="B23" s="61" t="s">
        <v>145</v>
      </c>
      <c r="C23" s="62"/>
      <c r="D23" s="63"/>
      <c r="E23" s="9">
        <f>E20-(E21-E22)</f>
        <v>2801648.8501898218</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146</v>
      </c>
      <c r="C26" s="90"/>
      <c r="D26" s="90"/>
      <c r="E26" s="90"/>
      <c r="F26" s="91"/>
      <c r="G26" s="1"/>
    </row>
    <row r="27" spans="1:7" x14ac:dyDescent="0.25">
      <c r="A27" s="1"/>
      <c r="B27" s="105" t="s">
        <v>147</v>
      </c>
      <c r="C27" s="106"/>
      <c r="D27" s="107"/>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148</v>
      </c>
      <c r="C30" s="90"/>
      <c r="D30" s="90"/>
      <c r="E30" s="90"/>
      <c r="F30" s="91"/>
      <c r="G30" s="1"/>
    </row>
    <row r="31" spans="1:7" x14ac:dyDescent="0.25">
      <c r="A31" s="1"/>
      <c r="B31" s="92" t="s">
        <v>55</v>
      </c>
      <c r="C31" s="93"/>
      <c r="D31" s="94"/>
      <c r="E31" s="51">
        <f>IF(AND(E9&gt;0,(E9+E23)&gt;0),0,IF(AND(E9&gt;0,(E9+E23)&lt;0),(E9+E23),IF(AND(E9&lt;0,E23&lt;0),E23,0)))</f>
        <v>0</v>
      </c>
      <c r="F31" s="12" t="s">
        <v>3</v>
      </c>
      <c r="G31" s="1"/>
    </row>
    <row r="32" spans="1:7" x14ac:dyDescent="0.25">
      <c r="A32" s="1"/>
      <c r="B32" s="92" t="s">
        <v>41</v>
      </c>
      <c r="C32" s="93"/>
      <c r="D32" s="94"/>
      <c r="E32" s="8">
        <v>2</v>
      </c>
      <c r="F32" s="12" t="s">
        <v>18</v>
      </c>
      <c r="G32" s="1"/>
    </row>
    <row r="33" spans="1:7" x14ac:dyDescent="0.25">
      <c r="A33" s="1"/>
      <c r="B33" s="95" t="s">
        <v>64</v>
      </c>
      <c r="C33" s="95"/>
      <c r="D33" s="95"/>
      <c r="E33" s="50">
        <f>E31/E32</f>
        <v>0</v>
      </c>
      <c r="F33" s="15" t="s">
        <v>3</v>
      </c>
      <c r="G33" s="1"/>
    </row>
    <row r="34" spans="1:7" x14ac:dyDescent="0.25">
      <c r="A34" s="1"/>
      <c r="B34" s="96"/>
      <c r="C34" s="97"/>
      <c r="D34" s="97"/>
      <c r="E34" s="97"/>
      <c r="F34" s="9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29"/>
      <c r="B40" s="29"/>
      <c r="C40" s="29"/>
      <c r="D40" s="29"/>
      <c r="E40" s="29"/>
      <c r="F40" s="29"/>
      <c r="G40" s="29"/>
    </row>
    <row r="41" spans="1:7" x14ac:dyDescent="0.25">
      <c r="A41" s="29"/>
      <c r="B41" s="29"/>
      <c r="C41" s="29"/>
      <c r="D41" s="29"/>
      <c r="E41" s="29"/>
      <c r="F41" s="29"/>
      <c r="G41" s="29"/>
    </row>
    <row r="42" spans="1:7" x14ac:dyDescent="0.25">
      <c r="A42" s="29"/>
      <c r="B42" s="29"/>
      <c r="C42" s="29"/>
      <c r="D42" s="29"/>
      <c r="E42" s="29"/>
      <c r="F42" s="29"/>
      <c r="G42" s="29"/>
    </row>
    <row r="43" spans="1:7" x14ac:dyDescent="0.25">
      <c r="A43" s="29"/>
      <c r="B43" s="29"/>
      <c r="C43" s="29"/>
      <c r="D43" s="29"/>
      <c r="E43" s="29"/>
      <c r="F43" s="29"/>
      <c r="G43" s="29"/>
    </row>
    <row r="44" spans="1:7" x14ac:dyDescent="0.25">
      <c r="A44" s="29"/>
      <c r="B44" s="29"/>
      <c r="C44" s="29"/>
      <c r="D44" s="29"/>
      <c r="E44" s="29"/>
      <c r="F44" s="29"/>
      <c r="G44" s="29"/>
    </row>
    <row r="45" spans="1:7" x14ac:dyDescent="0.25">
      <c r="A45" s="29"/>
      <c r="B45" s="29"/>
      <c r="C45" s="29"/>
      <c r="D45" s="29"/>
      <c r="E45" s="29"/>
      <c r="F45" s="29"/>
      <c r="G45" s="29"/>
    </row>
    <row r="46" spans="1:7" x14ac:dyDescent="0.25">
      <c r="A46" s="29"/>
      <c r="B46" s="29"/>
      <c r="C46" s="29"/>
      <c r="D46" s="29"/>
      <c r="E46" s="29"/>
      <c r="F46" s="29"/>
      <c r="G46" s="29"/>
    </row>
    <row r="47" spans="1:7" x14ac:dyDescent="0.25">
      <c r="A47" s="29"/>
      <c r="B47" s="29"/>
      <c r="C47" s="29"/>
      <c r="D47" s="29"/>
      <c r="E47" s="29"/>
      <c r="F47" s="29"/>
      <c r="G47" s="29"/>
    </row>
    <row r="48" spans="1:7" x14ac:dyDescent="0.25">
      <c r="A48" s="29"/>
      <c r="B48" s="29"/>
      <c r="C48" s="29"/>
      <c r="D48" s="29"/>
      <c r="E48" s="29"/>
      <c r="F48" s="29"/>
      <c r="G48" s="29"/>
    </row>
    <row r="49" spans="1:7" x14ac:dyDescent="0.25">
      <c r="A49" s="29"/>
      <c r="B49" s="29"/>
      <c r="C49" s="29"/>
      <c r="D49" s="29"/>
      <c r="E49" s="29"/>
      <c r="F49" s="29"/>
      <c r="G49" s="29"/>
    </row>
    <row r="50" spans="1:7" x14ac:dyDescent="0.25">
      <c r="A50" s="29"/>
      <c r="B50" s="29"/>
      <c r="C50" s="29"/>
      <c r="D50" s="29"/>
      <c r="E50" s="29"/>
      <c r="F50" s="29"/>
      <c r="G50" s="29"/>
    </row>
    <row r="51" spans="1:7" x14ac:dyDescent="0.25">
      <c r="A51" s="29"/>
      <c r="G51" s="29"/>
    </row>
  </sheetData>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1" customWidth="1"/>
    <col min="2" max="2" width="22.5703125" style="41" customWidth="1"/>
    <col min="3" max="3" width="8.28515625" style="41" customWidth="1"/>
    <col min="4" max="6" width="10.7109375" style="41" customWidth="1"/>
    <col min="7" max="7" width="11.140625" style="41" customWidth="1"/>
    <col min="8" max="8" width="3.28515625" style="41" customWidth="1"/>
    <col min="9" max="9" width="4.85546875" style="41" customWidth="1"/>
    <col min="10" max="16384" width="9.140625" style="4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103</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92</v>
      </c>
      <c r="C8" s="90"/>
      <c r="D8" s="90"/>
      <c r="E8" s="90"/>
      <c r="F8" s="90"/>
      <c r="G8" s="90"/>
      <c r="H8" s="91"/>
      <c r="I8" s="1"/>
    </row>
    <row r="9" spans="1:9" ht="15" customHeight="1" x14ac:dyDescent="0.25">
      <c r="A9" s="1"/>
      <c r="B9" s="108" t="s">
        <v>93</v>
      </c>
      <c r="C9" s="109"/>
      <c r="D9" s="109"/>
      <c r="E9" s="109"/>
      <c r="F9" s="109"/>
      <c r="G9" s="109"/>
      <c r="H9" s="110"/>
      <c r="I9" s="1"/>
    </row>
    <row r="10" spans="1:9" x14ac:dyDescent="0.25">
      <c r="A10" s="1"/>
      <c r="B10" s="111" t="s">
        <v>94</v>
      </c>
      <c r="C10" s="112"/>
      <c r="D10" s="112"/>
      <c r="E10" s="112"/>
      <c r="F10" s="113"/>
      <c r="G10" s="42">
        <v>0</v>
      </c>
      <c r="H10" s="8" t="s">
        <v>3</v>
      </c>
      <c r="I10" s="1"/>
    </row>
    <row r="11" spans="1:9" x14ac:dyDescent="0.25">
      <c r="A11" s="1"/>
      <c r="B11" s="111" t="s">
        <v>95</v>
      </c>
      <c r="C11" s="112"/>
      <c r="D11" s="112"/>
      <c r="E11" s="112"/>
      <c r="F11" s="113"/>
      <c r="G11" s="42">
        <v>0</v>
      </c>
      <c r="H11" s="8" t="s">
        <v>3</v>
      </c>
      <c r="I11" s="1"/>
    </row>
    <row r="12" spans="1:9" x14ac:dyDescent="0.25">
      <c r="A12" s="1"/>
      <c r="B12" s="111" t="s">
        <v>96</v>
      </c>
      <c r="C12" s="112"/>
      <c r="D12" s="112"/>
      <c r="E12" s="112"/>
      <c r="F12" s="113"/>
      <c r="G12" s="8">
        <v>0</v>
      </c>
      <c r="H12" s="8" t="s">
        <v>3</v>
      </c>
      <c r="I12" s="1"/>
    </row>
    <row r="13" spans="1:9" x14ac:dyDescent="0.25">
      <c r="A13" s="1"/>
      <c r="B13" s="111" t="s">
        <v>97</v>
      </c>
      <c r="C13" s="112"/>
      <c r="D13" s="112"/>
      <c r="E13" s="112"/>
      <c r="F13" s="113"/>
      <c r="G13" s="8">
        <v>0</v>
      </c>
      <c r="H13" s="8" t="s">
        <v>3</v>
      </c>
      <c r="I13" s="1"/>
    </row>
    <row r="14" spans="1:9" x14ac:dyDescent="0.25">
      <c r="A14" s="1"/>
      <c r="B14" s="111" t="s">
        <v>98</v>
      </c>
      <c r="C14" s="112"/>
      <c r="D14" s="112"/>
      <c r="E14" s="112"/>
      <c r="F14" s="113"/>
      <c r="G14" s="8">
        <v>0</v>
      </c>
      <c r="H14" s="8" t="s">
        <v>3</v>
      </c>
      <c r="I14" s="1"/>
    </row>
    <row r="15" spans="1:9" x14ac:dyDescent="0.25">
      <c r="A15" s="1"/>
      <c r="B15" s="111" t="s">
        <v>99</v>
      </c>
      <c r="C15" s="112"/>
      <c r="D15" s="112"/>
      <c r="E15" s="112"/>
      <c r="F15" s="113"/>
      <c r="G15" s="8">
        <v>0</v>
      </c>
      <c r="H15" s="8" t="s">
        <v>3</v>
      </c>
      <c r="I15" s="1"/>
    </row>
    <row r="16" spans="1:9" x14ac:dyDescent="0.25">
      <c r="A16" s="1"/>
      <c r="B16" s="111" t="s">
        <v>100</v>
      </c>
      <c r="C16" s="112"/>
      <c r="D16" s="112"/>
      <c r="E16" s="112"/>
      <c r="F16" s="113"/>
      <c r="G16" s="8">
        <v>0</v>
      </c>
      <c r="H16" s="8" t="s">
        <v>3</v>
      </c>
      <c r="I16" s="1"/>
    </row>
    <row r="17" spans="1:9" x14ac:dyDescent="0.25">
      <c r="A17" s="1"/>
      <c r="B17" s="111" t="s">
        <v>101</v>
      </c>
      <c r="C17" s="112"/>
      <c r="D17" s="112"/>
      <c r="E17" s="112"/>
      <c r="F17" s="113"/>
      <c r="G17" s="8">
        <v>0</v>
      </c>
      <c r="H17" s="8" t="s">
        <v>3</v>
      </c>
      <c r="I17" s="1"/>
    </row>
    <row r="18" spans="1:9" x14ac:dyDescent="0.25">
      <c r="A18" s="1"/>
      <c r="B18" s="89" t="s">
        <v>102</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Caroline Ahlefeldt-Laurvig</cp:lastModifiedBy>
  <cp:lastPrinted>2016-06-14T12:57:30Z</cp:lastPrinted>
  <dcterms:created xsi:type="dcterms:W3CDTF">2016-06-02T08:51:18Z</dcterms:created>
  <dcterms:modified xsi:type="dcterms:W3CDTF">2025-10-10T08:15:20Z</dcterms:modified>
</cp:coreProperties>
</file>