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enne_projektmappe" defaultThemeVersion="124226"/>
  <mc:AlternateContent xmlns:mc="http://schemas.openxmlformats.org/markup-compatibility/2006">
    <mc:Choice Requires="x15">
      <x15ac:absPath xmlns:x15ac="http://schemas.microsoft.com/office/spreadsheetml/2010/11/ac" url="E:\VAND\Sagsbehandling\Drikkevand\Assens Vandværk AS (V017)\ØR2025\"/>
    </mc:Choice>
  </mc:AlternateContent>
  <xr:revisionPtr revIDLastSave="0" documentId="13_ncr:1_{418C5466-97C5-4B07-8DAB-F590C24ABA0F}"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J11" i="9" l="1"/>
  <c r="H11" i="9"/>
  <c r="F10" i="9" l="1"/>
  <c r="F11" i="9" s="1"/>
  <c r="E11" i="13" l="1"/>
  <c r="C16" i="16" l="1"/>
  <c r="C15" i="16"/>
  <c r="C17" i="16" l="1"/>
  <c r="C16" i="5"/>
  <c r="C18" i="4"/>
  <c r="C18" i="3"/>
  <c r="C26" i="2"/>
  <c r="C28" i="16" l="1"/>
  <c r="C30" i="16" s="1"/>
  <c r="C16" i="3" l="1"/>
  <c r="C24" i="2"/>
  <c r="C18" i="15"/>
  <c r="C11" i="12" l="1"/>
  <c r="C12" i="12" s="1"/>
  <c r="E11" i="12"/>
  <c r="E12" i="12" s="1"/>
  <c r="E15" i="11"/>
  <c r="E16" i="11" s="1"/>
  <c r="C15" i="11"/>
  <c r="C16" i="11" s="1"/>
  <c r="C18" i="7"/>
  <c r="C19" i="7" s="1"/>
  <c r="C14" i="5" l="1"/>
  <c r="C14" i="4"/>
  <c r="C14" i="3"/>
  <c r="E10" i="10"/>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<sst xmlns="http://schemas.openxmlformats.org/spreadsheetml/2006/main" count="332" uniqueCount="143">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</sst>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96xuWJxTwvZRwOZRYrgQ00B2oe8ZyvOG0JTdvFAW2eDHExdu8S2qOX+fOkjroQy98j4Wmnxr010n8RrgTYQLw==" saltValue="geFmPAOt3GuvOuqochNqD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8"/>
  <sheetViews>
    <sheetView showGridLines="0" topLeftCell="A4" zoomScaleNormal="100" workbookViewId="0"/>
  </sheetViews>
  <sheetFormatPr defaultColWidth="0" defaultRowHeight="15" zeroHeight="1" x14ac:dyDescent="0.25"/>
  <cols>
    <col min="1" max="1" width="5.28515625" style="2" customWidth="1"/>
    <col min="2" max="2" width="25.28515625" style="2" customWidth="1"/>
    <col min="3" max="3" width="6.42578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c r="D10" s="8"/>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row r="53" spans="1:12" hidden="1" x14ac:dyDescent="0.25"/>
    <row r="54" spans="1:12" hidden="1" x14ac:dyDescent="0.25"/>
    <row r="55" spans="1:12" hidden="1" x14ac:dyDescent="0.25"/>
    <row r="56" spans="1:12" hidden="1" x14ac:dyDescent="0.25"/>
    <row r="57" spans="1:12" hidden="1" x14ac:dyDescent="0.25"/>
    <row r="58" spans="1:12" hidden="1" x14ac:dyDescent="0.25"/>
  </sheetData>
  <sheetProtection algorithmName="SHA-512" hashValue="vM4XwHsgc3GutyF9VmqXrpuJNRPyhKa1p9+SdjkUyol0sFmhICOmVLNRO5CwOxBaMdfiA0qKzZN1fMLzaOMRfg==" saltValue="UJEPdZcnm1ryMoGLILRWY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Z13F0H34mPebpujKtHDDwnMdFAWL8IQwVlLk8ylcmx86NqqcFFb1xBvw6OCvHFFkWwol5PrDjfDBgStbp5P/LA==" saltValue="cVVRgbBm1KSKPyuwclkCE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NY4ocx+OPd4BolaT2Dj8LKYYHCLfWDnFPk23yvM6J+EwBYlU86dEs/4+WiatUz21P/EtZcK2vaM8gKVn5ApFDQ==" saltValue="prc4kDMGVlumVtvlvd+dZ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wtfuH5Ayl+enJ4s27XZpyKyfyjEuMWRbiUTvLxPoWiFDPdgw+VWSmmbr3O41Az8eqeZYzoIzjUhpTwSzWfGYWQ==" saltValue="aqElwG9W/EKAcdaXlYknx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zrnGaHYoQ2QjevNrqrmz6L/nX46dt16pFTfFdPLS663R71BGo9HD3Uz9+kV4aWVMmNOCzNirQ7bYxkAVLv1lIA==" saltValue="tIXWC6iR6p4NQhXoaWX+8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141</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S3NcShOA/G+SCfAsdMAZ/9qUHRRv3ubO7VQznHhWj25UgAdp8arDZR8/uS0a3ijEbzPFqvdJ48KnBPdGmIrEwQ==" saltValue="FSEytd38Z6xmaFBUBIVqO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130" zoomScaleNormal="130" workbookViewId="0">
      <selection activeCell="C28" sqref="C28"/>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10885508.735280748</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721709.22914911364</v>
      </c>
      <c r="D13" s="44" t="s">
        <v>3</v>
      </c>
      <c r="E13" s="1"/>
    </row>
    <row r="14" spans="1:5" ht="17.100000000000001" customHeight="1" x14ac:dyDescent="0.25">
      <c r="A14" s="1"/>
      <c r="B14" s="22" t="s">
        <v>36</v>
      </c>
      <c r="C14" s="8">
        <f>-SUM(C9,C10:C13)*'Fane 11. Nøgletal'!C16</f>
        <v>-197322.70539530768</v>
      </c>
      <c r="D14" s="44" t="s">
        <v>3</v>
      </c>
      <c r="E14" s="1"/>
    </row>
    <row r="15" spans="1:5" ht="15" customHeight="1" x14ac:dyDescent="0.25">
      <c r="A15" s="1"/>
      <c r="B15" s="41" t="s">
        <v>19</v>
      </c>
      <c r="C15" s="9">
        <f>SUM(C9,C10:C14)</f>
        <v>11409895.259034555</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3736153.0563960299</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15146048.315430585</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ZULTu+v81T5+n/iruhpzQGV9EpEbvcDt2P5aTSsLlSVED2ctjHF1zRcwl11TlTKEc9uytZmgN/vhlbNPLWMdg==" saltValue="iMFdJ2q9mXVx9/RSrWa74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election activeCell="C21" sqref="C21"/>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11409895.259034555</v>
      </c>
      <c r="D9" s="44" t="s">
        <v>3</v>
      </c>
      <c r="E9" s="1"/>
    </row>
    <row r="10" spans="1:5" ht="15" customHeight="1" x14ac:dyDescent="0.25">
      <c r="A10" s="1"/>
      <c r="B10" s="24" t="s">
        <v>17</v>
      </c>
      <c r="C10" s="7">
        <f>C9*'Fane 11. Nøgletal'!C11</f>
        <v>756476.05567399098</v>
      </c>
      <c r="D10" s="44" t="s">
        <v>3</v>
      </c>
      <c r="E10" s="1"/>
    </row>
    <row r="11" spans="1:5" ht="15" customHeight="1" x14ac:dyDescent="0.25">
      <c r="A11" s="1"/>
      <c r="B11" s="24" t="s">
        <v>36</v>
      </c>
      <c r="C11" s="7">
        <f>-SUM(C9:C10)*'Fane 11. Nøgletal'!C16</f>
        <v>-206828.31235004531</v>
      </c>
      <c r="D11" s="44" t="s">
        <v>3</v>
      </c>
      <c r="E11" s="1"/>
    </row>
    <row r="12" spans="1:5" ht="15" customHeight="1" x14ac:dyDescent="0.25">
      <c r="A12" s="1"/>
      <c r="B12" s="51" t="s">
        <v>19</v>
      </c>
      <c r="C12" s="9">
        <f>SUM(C9:C11)</f>
        <v>11959543.0023585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3983860.0040350868</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15943403.006393587</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ctnawiKCZwtEreEeIpwtQOcq44SQGG5S9M+KDadHB/xRHU+d5tdffPyEzMK2kppsJk19qLLNzb/br487e0OUQ==" saltValue="zfpINNsF98GqdtvPegeYs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election activeCell="B8" sqref="B8:D19"/>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11959543.0023585</v>
      </c>
      <c r="D9" s="44" t="s">
        <v>3</v>
      </c>
      <c r="E9" s="1"/>
    </row>
    <row r="10" spans="1:5" ht="15" customHeight="1" x14ac:dyDescent="0.25">
      <c r="A10" s="1"/>
      <c r="B10" s="24" t="s">
        <v>17</v>
      </c>
      <c r="C10" s="7">
        <f>C9*'Fane 11. Nøgletal'!C11</f>
        <v>792917.70105636853</v>
      </c>
      <c r="D10" s="44" t="s">
        <v>3</v>
      </c>
      <c r="E10" s="1"/>
    </row>
    <row r="11" spans="1:5" ht="15" customHeight="1" x14ac:dyDescent="0.25">
      <c r="A11" s="1"/>
      <c r="B11" s="24" t="s">
        <v>36</v>
      </c>
      <c r="C11" s="7">
        <f>-SUM(C9:C10)*'Fane 11. Nøgletal'!C16</f>
        <v>-216791.83195805279</v>
      </c>
      <c r="D11" s="44" t="s">
        <v>3</v>
      </c>
      <c r="E11" s="1"/>
    </row>
    <row r="12" spans="1:5" x14ac:dyDescent="0.25">
      <c r="A12" s="1"/>
      <c r="B12" s="51" t="s">
        <v>19</v>
      </c>
      <c r="C12" s="9">
        <f>SUM(C9:C11)</f>
        <v>12535668.871456815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4247989.922302613</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16783658.793759428</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RwosC+R1IEZay5DsuveLQzXWMxlW6fX3Is68z9nLn9giISmQlu6eSMNMn1hqUMpwr74WqihBAR8M0+ws1FM0A==" saltValue="BtfW2U0EcHCWuJtWM8vwY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election activeCell="B8" sqref="B8:D17"/>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12535668.871456815</v>
      </c>
      <c r="D9" s="44" t="s">
        <v>3</v>
      </c>
      <c r="E9" s="1"/>
    </row>
    <row r="10" spans="1:5" ht="15" customHeight="1" x14ac:dyDescent="0.25">
      <c r="A10" s="1"/>
      <c r="B10" s="24" t="s">
        <v>17</v>
      </c>
      <c r="C10" s="7">
        <f>C9*'Fane 11. Nøgletal'!C11</f>
        <v>831114.84617758682</v>
      </c>
      <c r="D10" s="44" t="s">
        <v>3</v>
      </c>
      <c r="E10" s="1"/>
    </row>
    <row r="11" spans="1:5" ht="15" customHeight="1" x14ac:dyDescent="0.25">
      <c r="A11" s="1"/>
      <c r="B11" s="24" t="s">
        <v>36</v>
      </c>
      <c r="C11" s="7">
        <f>-SUM(C9:C10)*'Fane 11. Nøgletal'!C16</f>
        <v>-227235.32319978485</v>
      </c>
      <c r="D11" s="44" t="s">
        <v>3</v>
      </c>
      <c r="E11" s="1"/>
    </row>
    <row r="12" spans="1:5" x14ac:dyDescent="0.25">
      <c r="A12" s="1"/>
      <c r="B12" s="51" t="s">
        <v>19</v>
      </c>
      <c r="C12" s="9">
        <f>SUM(C9:C11)</f>
        <v>13139548.394434618</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4529631.6541512767</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17669180.048585895</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j2Yv7WYB9ReuAvMVroziOOBUb+7IFl0k+gchiwURgGcv/GLlEncXTQDhACKrWRdUIp6NVMq5TBOeRh2qZBAIg==" saltValue="nkASHzw1Pi80QUBWYAFVV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election activeCell="E33" sqref="E33"/>
    </sheetView>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10120771.785033546</v>
      </c>
      <c r="D9" s="44" t="s">
        <v>3</v>
      </c>
      <c r="E9" s="1"/>
    </row>
    <row r="10" spans="1:5" x14ac:dyDescent="0.25">
      <c r="A10" s="1"/>
      <c r="B10" s="22" t="s">
        <v>42</v>
      </c>
      <c r="C10" s="7">
        <v>548382.16193599999</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404608.75423162302</v>
      </c>
      <c r="D13" s="44" t="s">
        <v>3</v>
      </c>
      <c r="E13" s="1"/>
    </row>
    <row r="14" spans="1:5" x14ac:dyDescent="0.25">
      <c r="A14" s="1"/>
      <c r="B14" s="22" t="s">
        <v>36</v>
      </c>
      <c r="C14" s="8">
        <v>-188253.9659204199</v>
      </c>
      <c r="D14" s="44" t="s">
        <v>3</v>
      </c>
      <c r="E14" s="1"/>
    </row>
    <row r="15" spans="1:5" x14ac:dyDescent="0.25">
      <c r="A15" s="1"/>
      <c r="B15" s="41" t="s">
        <v>19</v>
      </c>
      <c r="C15" s="9">
        <v>10885508.735280748</v>
      </c>
      <c r="D15" s="47" t="s">
        <v>3</v>
      </c>
      <c r="E15" s="1"/>
    </row>
    <row r="16" spans="1:5" x14ac:dyDescent="0.25">
      <c r="A16" s="1"/>
      <c r="B16" s="46" t="s">
        <v>11</v>
      </c>
      <c r="C16" s="46"/>
      <c r="D16" s="46"/>
      <c r="E16" s="1"/>
    </row>
    <row r="17" spans="1:5" x14ac:dyDescent="0.25">
      <c r="A17" s="1"/>
      <c r="B17" s="47" t="s">
        <v>11</v>
      </c>
      <c r="C17" s="9">
        <v>4651763.9228390399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15537272.658119788</v>
      </c>
      <c r="D27" s="11" t="s">
        <v>3</v>
      </c>
      <c r="E27" s="1"/>
    </row>
    <row r="28" spans="1:5" ht="30" customHeight="1" x14ac:dyDescent="0.25">
      <c r="A28" s="1"/>
      <c r="B28" s="85" t="s">
        <v>140</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KWrBi3OlLWP0nmrT89VEHnyqEM4iQNeMqoPyIHA8skNJmM5+qbAmTBbaC5jbj8uD3c+193xolii2LtjG+6aSow==" saltValue="dOt1X4gJX2Fsn5Ps4Opt2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topLeftCell="A7"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3272557</v>
      </c>
      <c r="D10" s="12" t="s">
        <v>3</v>
      </c>
      <c r="E10" s="1"/>
    </row>
    <row r="11" spans="1:5" x14ac:dyDescent="0.25">
      <c r="A11" s="1"/>
      <c r="B11" s="55" t="s">
        <v>139</v>
      </c>
      <c r="C11" s="56">
        <v>13430</v>
      </c>
      <c r="D11" s="12" t="s">
        <v>3</v>
      </c>
      <c r="E11" s="1"/>
    </row>
    <row r="12" spans="1:5" x14ac:dyDescent="0.25">
      <c r="A12" s="1"/>
      <c r="B12" s="55"/>
      <c r="C12" s="56"/>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3285987</v>
      </c>
      <c r="D18" s="11" t="s">
        <v>3</v>
      </c>
      <c r="E18" s="1"/>
    </row>
    <row r="19" spans="1:5" x14ac:dyDescent="0.25">
      <c r="A19" s="1"/>
      <c r="B19" s="65" t="s">
        <v>105</v>
      </c>
      <c r="C19" s="10">
        <f>C18*(1+'Fane 11. Nøgletal'!C11)^2</f>
        <v>3736153.0563960299</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qFWSQzryNmjdAHw2lEj694csR+qwIj9ek2iKJMKfnuQdYoPESfBOI7EGVuK3AHy5eB/y7B3R5jHU5dNyuFXIrw==" saltValue="nr3ZBq749UAw8DeErmYN6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2444375.25746103</v>
      </c>
      <c r="D9" s="12" t="s">
        <v>3</v>
      </c>
      <c r="E9" s="1"/>
    </row>
    <row r="10" spans="1:5" x14ac:dyDescent="0.25">
      <c r="A10" s="1"/>
      <c r="B10" s="49" t="s">
        <v>122</v>
      </c>
      <c r="C10" s="8">
        <v>2801648.8501898218</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2444375.25746103</v>
      </c>
      <c r="D16" s="12" t="s">
        <v>3</v>
      </c>
      <c r="E16" s="1"/>
    </row>
    <row r="17" spans="1:5" ht="26.25" x14ac:dyDescent="0.25">
      <c r="A17" s="1"/>
      <c r="B17" s="62" t="s">
        <v>142</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14128500.801834187</v>
      </c>
      <c r="D21" s="12" t="s">
        <v>3</v>
      </c>
      <c r="E21" s="1"/>
    </row>
    <row r="22" spans="1:5" x14ac:dyDescent="0.25">
      <c r="A22" s="1"/>
      <c r="B22" s="49" t="s">
        <v>129</v>
      </c>
      <c r="C22" s="8">
        <v>10490053</v>
      </c>
      <c r="D22" s="12" t="s">
        <v>3</v>
      </c>
      <c r="E22" s="1"/>
    </row>
    <row r="23" spans="1:5" x14ac:dyDescent="0.25">
      <c r="A23" s="1"/>
      <c r="B23" s="49" t="s">
        <v>24</v>
      </c>
      <c r="C23" s="8">
        <v>0</v>
      </c>
      <c r="D23" s="12" t="s">
        <v>3</v>
      </c>
      <c r="E23" s="1"/>
    </row>
    <row r="24" spans="1:5" x14ac:dyDescent="0.25">
      <c r="A24" s="1"/>
      <c r="B24" s="48" t="s">
        <v>130</v>
      </c>
      <c r="C24" s="54">
        <f>C21-C22-C23</f>
        <v>3638447.8018341865</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EUobBC5Eh7p6dLQuhkN3BPUk2LtSM9L/bZ2fBrbJ5EJVj6ZqeWUI8csCvySB6S3lQ6J8l/jKSgX7p6/RbrUNVg==" saltValue="rotwYh2m7ZTuFsg+VEXdGA=="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T0rH66wMMLDKOAju+Vqg+IOOoPXt8WXcavWh79XjtmSem2/0ZTRVJLze98vLBj/i5vb3I84EIk9Wm9ZHCSkoA==" saltValue="raOGqbr3Syfw2onVgbWmZg=="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Caroline Ahlefeldt-Laurvig</cp:lastModifiedBy>
  <cp:lastPrinted>2016-06-14T12:57:30Z</cp:lastPrinted>
  <dcterms:created xsi:type="dcterms:W3CDTF">2016-06-02T08:51:18Z</dcterms:created>
  <dcterms:modified xsi:type="dcterms:W3CDTF">2025-10-10T08:14:26Z</dcterms:modified>
</cp:coreProperties>
</file>