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ofos Spildevandscenter Avedøre AS (S00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11" i="36" l="1"/>
  <c r="G13" i="30"/>
  <c r="E16" i="40" l="1"/>
  <c r="E12" i="40"/>
  <c r="C16" i="19" l="1"/>
  <c r="E28" i="32" l="1"/>
  <c r="E32" i="32" l="1"/>
  <c r="C30" i="2" s="1"/>
  <c r="E38" i="32"/>
  <c r="E20" i="32"/>
  <c r="E12" i="32"/>
  <c r="E16" i="27" l="1"/>
  <c r="E17" i="27" s="1"/>
  <c r="E11" i="11" l="1"/>
  <c r="E12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3" i="11" l="1"/>
  <c r="C10" i="37" s="1"/>
  <c r="C11" i="37" s="1"/>
  <c r="G13" i="11"/>
  <c r="C12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3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<sst xmlns="http://schemas.openxmlformats.org/spreadsheetml/2006/main" count="692" uniqueCount="280">
  <si>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</si>
  <si>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</si>
  <si>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</si>
  <si>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</si>
  <si>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</si>
  <si>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</si>
  <si>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</si>
  <si>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</si>
  <si>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</si>
  <si>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</si>
  <si>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</si>
  <si>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</si>
  <si>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</si>
  <si>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</si>
  <si>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</si>
  <si>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</si>
  <si>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</si>
  <si>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</si>
  <si>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</si>
  <si>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</si>
  <si>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</si>
  <si>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</si>
  <si>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</si>
  <si>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</si>
  <si>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</si>
  <si>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</si>
  <si>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</si>
  <si>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</si>
  <si>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</si>
  <si>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</si>
  <si>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</si>
  <si>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</si>
  <si>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</si>
  <si>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</si>
  <si>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</si>
  <si>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</si>
  <si>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</si>
  <si>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</si>
  <si>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</si>
  <si>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</si>
  <si>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</si>
  <si>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</si>
  <si>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</si>
  <si>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</si>
  <si>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</si>
  <si>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</si>
  <si>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</si>
  <si>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</si>
  <si>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</si>
  <si>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</si>
  <si>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</si>
  <si>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</si>
  <si>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</si>
  <si>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</si>
  <si>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</si>
  <si>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</si>
  <si>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</si>
  <si>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</si>
  <si>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</si>
  <si>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</si>
  <si>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</si>
  <si>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</si>
  <si>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</si>
  <si>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</si>
  <si>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</si>
  <si>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</si>
  <si>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</si>
  <si>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</si>
  <si>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</si>
  <si>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</si>
  <si>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</si>
  <si>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</si>
  <si>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</si>
  <si>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</si>
  <si>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</si>
  <si>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</si>
  <si>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</si>
  <si>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</si>
  <si>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</si>
  <si>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</si>
  <si>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</si>
  <si>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</si>
  <si>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</si>
  <si>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</si>
  <si>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</si>
  <si>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</si>
  <si>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</si>
  <si>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</si>
  <si>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</si>
  <si>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</si>
  <si>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</si>
  <si>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</si>
  <si>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</si>
  <si>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</si>
  <si>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</si>
  <si>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</si>
  <si>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</si>
  <si>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</si>
  <si>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</si>
  <si>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</si>
  <si>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</si>
  <si>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</si>
  <si>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</si>
  <si>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</si>
  <si>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</si>
  <si>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</si>
  <si>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</si>
  <si>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</si>
  <si>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</si>
  <si>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</si>
  <si>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</si>
  <si>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</si>
  <si>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</si>
  <si>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</si>
  <si>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</si>
  <si>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</si>
  <si>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</si>
  <si>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</si>
  <si>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</si>
  <si>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</si>
  <si>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</si>
  <si>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</si>
  <si>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</si>
  <si>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</si>
  <si>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</si>
  <si>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</si>
  <si>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</si>
  <si>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</si>
  <si>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</si>
  <si>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</si>
  <si>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</si>
  <si>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</si>
  <si>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</si>
  <si>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</si>
  <si>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</si>
  <si>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</si>
  <si>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</si>
  <si>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</si>
  <si>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</si>
  <si>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</si>
  <si>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</si>
  <si>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</si>
  <si>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</si>
  <si>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</si>
  <si>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</si>
  <si>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</si>
  <si>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</si>
  <si>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</si>
  <si>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</si>
  <si>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</si>
  <si>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</si>
  <si>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</si>
  <si>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</si>
  <si>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</si>
  <si>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</si>
  <si>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</si>
  <si>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</si>
  <si>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</si>
  <si>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</si>
  <si>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</si>
  <si>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</si>
  <si>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</si>
  <si>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</si>
  <si>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</si>
  <si>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</si>
  <si>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</si>
  <si>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</si>
  <si>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</si>
  <si>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</si>
  <si>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</si>
  <si>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</si>
  <si>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</si>
  <si>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</si>
  <si>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</si>
  <si>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</si>
  <si>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</si>
  <si>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</si>
  <si>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</si>
  <si>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</si>
  <si>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</si>
  <si>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</si>
  <si>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</si>
  <si>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</si>
  <si>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</si>
  <si>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</si>
  <si>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</si>
  <si>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</si>
  <si>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</si>
  <si>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</si>
  <si>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</si>
  <si>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</si>
  <si>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</si>
  <si>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</si>
  <si>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</si>
  <si>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</si>
  <si>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</si>
  <si>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</si>
  <si>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</si>
  <si>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</si>
  <si>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</si>
  <si>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</si>
  <si>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</si>
  <si>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</si>
  <si>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</si>
  <si>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</si>
  <si>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</si>
  <si>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</si>
  <si>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</si>
  <si>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</si>
  <si>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</si>
  <si>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</si>
  <si>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</si>
  <si>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</si>
  <si>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</si>
  <si>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</si>
  <si>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</si>
  <si>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</si>
  <si>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</si>
  <si>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</si>
  <si>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</si>
  <si>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</si>
  <si>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</si>
  <si>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</si>
  <si>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</si>
  <si>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</si>
  <si>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</si>
  <si>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</si>
  <si>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</si>
  <si>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</si>
  <si>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</si>
  <si>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</si>
  <si>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</si>
  <si>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</si>
  <si>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</si>
  <si>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</si>
  <si>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</si>
  <si>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</si>
  <si>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</si>
  <si>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</si>
  <si>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</si>
  <si>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</si>
  <si>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</si>
  <si>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</si>
  <si>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</si>
  <si>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</si>
  <si>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</si>
  <si>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</si>
  <si>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</si>
  <si>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</si>
  <si>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</si>
  <si>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</si>
  <si>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</si>
  <si>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</si>
  <si>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</si>
  <si>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</si>
  <si>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</si>
  <si>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</si>
  <si>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</si>
  <si>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</si>
  <si>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</si>
  <si>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</si>
  <si>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</si>
  <si>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</si>
  <si>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</si>
  <si>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</si>
  <si>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</si>
  <si>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</si>
  <si>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</si>
  <si>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</si>
  <si>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</si>
  <si>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</si>
  <si>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</si>
  <si>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Øvrige IPO</t>
  </si>
  <si>
    <t>Påbud om adskillelse af aske</t>
  </si>
  <si>
    <t>Ingen engangstillæg</t>
  </si>
  <si>
    <t>Beluftningstanke, Mek/EL</t>
  </si>
  <si>
    <t>Beluftningstanke, SRO</t>
  </si>
  <si>
    <t>Pumpeinstallation Miljøklasse B (1.000-1.500 l/s) - Mek/EL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</si>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</sst>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267</v>
      </c>
      <c r="C10" s="9">
        <v>6723169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268</v>
      </c>
      <c r="C11" s="9">
        <v>309600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269</v>
      </c>
      <c r="C12" s="9">
        <v>712541</v>
      </c>
      <c r="D12" s="14" t="s">
        <v>3</v>
      </c>
      <c r="E12" s="1"/>
      <c r="F12" s="1"/>
    </row>
    <row r="13" spans="1:6" x14ac:dyDescent="0.25">
      <c r="A13" s="1"/>
      <c r="B13" s="54" t="s">
        <v>270</v>
      </c>
      <c r="C13" s="9">
        <v>1203787</v>
      </c>
      <c r="D13" s="14" t="s">
        <v>3</v>
      </c>
      <c r="E13" s="1"/>
      <c r="F13" s="1"/>
    </row>
    <row r="14" spans="1:6" x14ac:dyDescent="0.25">
      <c r="A14" s="1"/>
      <c r="B14" s="54" t="s">
        <v>271</v>
      </c>
      <c r="C14" s="9">
        <v>195751</v>
      </c>
      <c r="D14" s="14" t="s">
        <v>3</v>
      </c>
      <c r="E14" s="1"/>
      <c r="F14" s="1"/>
    </row>
    <row r="15" spans="1:6" x14ac:dyDescent="0.25">
      <c r="A15" s="1"/>
      <c r="B15" s="54" t="s">
        <v>272</v>
      </c>
      <c r="C15" s="9">
        <v>1486829</v>
      </c>
      <c r="D15" s="14" t="s">
        <v>3</v>
      </c>
      <c r="E15" s="1"/>
      <c r="F15" s="1"/>
    </row>
    <row r="16" spans="1:6" x14ac:dyDescent="0.25">
      <c r="A16" s="1"/>
      <c r="B16" s="38" t="s">
        <v>198</v>
      </c>
      <c r="C16" s="12">
        <f>SUM(C10:C15)</f>
        <v>10631677</v>
      </c>
      <c r="D16" s="13" t="s">
        <v>3</v>
      </c>
      <c r="E16" s="1"/>
      <c r="F16" s="1"/>
    </row>
    <row r="17" spans="1:6" x14ac:dyDescent="0.25">
      <c r="A17" s="1"/>
      <c r="B17" s="38" t="s">
        <v>199</v>
      </c>
      <c r="C17" s="12">
        <f>C16*(1+'Fane 14. Nøgletal'!C13)^2</f>
        <v>10892672.337604681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6" t="s">
        <v>178</v>
      </c>
      <c r="C20" s="87"/>
      <c r="D20" s="88"/>
      <c r="E20" s="1"/>
      <c r="F20" s="1"/>
    </row>
    <row r="21" spans="1:6" x14ac:dyDescent="0.25">
      <c r="A21" s="1"/>
      <c r="B21" s="54" t="s">
        <v>147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148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149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4" t="s">
        <v>200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86"/>
      <c r="C25" s="87"/>
      <c r="D25" s="88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6" t="s">
        <v>146</v>
      </c>
      <c r="C28" s="87"/>
      <c r="D28" s="88"/>
      <c r="E28" s="1"/>
      <c r="F28" s="1"/>
    </row>
    <row r="29" spans="1:6" x14ac:dyDescent="0.25">
      <c r="A29" s="1"/>
      <c r="B29" s="54" t="s">
        <v>147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6"/>
      <c r="C33" s="87"/>
      <c r="D33" s="88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121709741.23718464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124254521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-2544779.7628153563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119404363.29119301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121159909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-1755545.7088069916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123134218.38871883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134133622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-10999403.611281171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-2150162.7358111739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278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279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-10999403.611281171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-5499701.8056405857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275</v>
      </c>
      <c r="C10" s="113">
        <v>20</v>
      </c>
      <c r="D10" s="9">
        <v>2813050.08</v>
      </c>
      <c r="E10" s="9">
        <f>IFERROR(D10/C10,0)</f>
        <v>140652.50400000002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6" t="s">
        <v>276</v>
      </c>
      <c r="C11" s="113">
        <v>10</v>
      </c>
      <c r="D11" s="9">
        <v>937683.36</v>
      </c>
      <c r="E11" s="9">
        <f t="shared" ref="E11:E12" si="0">IFERROR(D11/C11,0)</f>
        <v>93768.335999999996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56" t="s">
        <v>277</v>
      </c>
      <c r="C12" s="113">
        <v>20</v>
      </c>
      <c r="D12" s="9">
        <v>203667.88</v>
      </c>
      <c r="E12" s="9">
        <f t="shared" si="0"/>
        <v>10183.394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86" t="s">
        <v>238</v>
      </c>
      <c r="C13" s="87"/>
      <c r="D13" s="88"/>
      <c r="E13" s="12">
        <f>SUM(E10:E12)</f>
        <v>244604.23400000003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Anlægsprojekter'!F13</f>
        <v>0</v>
      </c>
      <c r="D10" s="14" t="s">
        <v>3</v>
      </c>
      <c r="E10" s="9">
        <f>SUM('Fane 9. Anlægsprojekter'!E13,'Fane 9. Anlægsprojekter'!G13)</f>
        <v>244604.23400000003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244604.23400000003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247588.40565480004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MyWR/leAcOYv+mUYD5z5KVJceOeREnzhag+2NhRW8C3BQ3u5dY0z+TvhddvNfjxEEzQpzh1BVD4qGdhUkDnMmg==" saltValue="UpOmOg1nK8o42xcNRwygd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273</v>
      </c>
      <c r="C10" s="22">
        <v>550980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550980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-1987.1260888232207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-11019.6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551179.89373669855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S+cVdPLVfyNyD+pNBThoGew2D0duZZMCkOitqZdeFJCR76jIli0R+VI5KjOJCxpWpzjMrzci6FUqvvYFkIfbA==" saltValue="4t0tGUMCt9S2nh+35833E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D6nTVd48W8rsqLgRLK9KTn6yib4s/CNdD6vftUCfJNn3fn5r+IdV88Q/F+EGHzIPKYw/ioqfO5rR5Xqk5pIYSQ==" saltValue="gMp7VSoyDybuQOPCut48g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118095337.48034734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247588.40565480004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2329498.7269118312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-435208.7610255811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-1237280.6184200903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-1690613.5543949257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117309321.67907336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10892672.337604681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551179.89373669855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551179.89373669855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-2150162.7358111739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126603011.17460357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117309321.67907336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1431173.7244846951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-428241.19970997848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-1227327.9331255192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-1610171.6248961394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115474754.64582641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11025562.940123457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-5499701.8056405857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121000615.78030929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115474754.64582641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1408792.0066790823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-421544.05769243842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-1217455.3072314577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-1584995.7864550757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113659551.50112653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11160074.807992965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-5499701.8056405857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119319924.50347891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113659551.50112653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1386646.5283137436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-414917.60413122684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-1207662.0967400877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-1560213.5848359575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111863404.743733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11296227.720650479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123159632.46438348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119022008.48633459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102267.48340314001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2346748.2366038333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-438088.93469181872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-1238139.8875020167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-1699457.9038004032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118095337.48034734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15852710.984200368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503494.50724452001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491608.74888131901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-7733434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-2150162.7358111739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124556060.47761786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DqGtRtS1yt4TH3DeEOCdAl9rjHutcOp4kwZNKY1yV5Dqf+VyAjlYaIFo2dBTUTUdvr1ZQmxY+HrCwndoplh3gQ==" saltValue="4ES2KNS7zQHulmtGqx1uiw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52815179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112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1056303.58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52664655.739850007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f>(53338674.9135346-G6)*1.0175</f>
        <v>532657.09202145203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112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8929736.9264812507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1242540.9951670542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61949987.666541412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112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1238999.7533308284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61906994.375100836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112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1238139.8875020167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61864030.921004519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1237280.6184200903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61366396.656275958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1227327.9331255192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60872765.361572877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1217455.3072314577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60383104.837004386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1207662.0967400877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57853195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526464.07449999999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58329948.716696255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f>(58856099.4979437-G5)*1.0175</f>
        <v>1020455.3266577142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112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1050502.1515673653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59320150.174892873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314275.58260456036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1052700.8556642635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59735784.882399283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104282.15282618187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1699457.9038004032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59285979.131314136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250608.9842037886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1690613.5543949257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58551695.450768702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1610171.6248961394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57636210.416548207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1584995.7864550757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56735039.448580272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1560213.5848359575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nwQtCbUv2BFfd2SKPCQbhRSgXQd81mrE4TIgRxdr/VqdLVTHghxX/bnQoKsY50BR4gWhm9VLGoQauQDJCkpx9Q==" saltValue="yJz8zwT4nYYBJjMMRlUY+g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2.4089400615480579E-3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3.6065303437932787E-3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2020-08-25T08:48:12Z</dcterms:modified>
</cp:coreProperties>
</file>