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Skive Vand AS (S086)\ØR2027\"/>
    </mc:Choice>
  </mc:AlternateContent>
  <xr:revisionPtr revIDLastSave="0" documentId="13_ncr:1_{CE4AF443-A7B7-4796-A1AB-4F6506C5EE59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6" i="12" s="1"/>
  <c r="C20" i="3" s="1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25" i="7"/>
  <c r="C18" i="3" s="1"/>
  <c r="C16" i="6"/>
  <c r="C12" i="3" l="1"/>
  <c r="C13" i="3"/>
  <c r="C12" i="11"/>
  <c r="C19" i="3" s="1"/>
  <c r="C9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<sst xmlns="http://schemas.openxmlformats.org/spreadsheetml/2006/main" count="333" uniqueCount="153">
  <si>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</si>
  <si>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</si>
  <si>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</si>
  <si>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</si>
  <si>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</si>
  <si>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</si>
  <si>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</si>
  <si>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</si>
  <si>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</si>
  <si>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</si>
  <si>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</si>
  <si>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</si>
  <si>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</si>
  <si>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</si>
  <si>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</si>
  <si>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</si>
  <si>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</si>
  <si>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</si>
  <si>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</si>
  <si>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</si>
  <si>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</si>
  <si>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</si>
  <si>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</si>
  <si>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</si>
  <si>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</si>
  <si>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</si>
  <si>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</si>
  <si>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</si>
  <si>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</si>
  <si>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</si>
  <si>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</si>
  <si>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</si>
  <si>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</si>
  <si>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</si>
  <si>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</si>
  <si>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</si>
  <si>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</si>
  <si>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</si>
  <si>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</si>
  <si>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</si>
  <si>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</si>
  <si>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</si>
  <si>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</si>
  <si>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</si>
  <si>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</si>
  <si>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</si>
  <si>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</si>
  <si>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</si>
  <si>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</si>
  <si>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</si>
  <si>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</si>
  <si>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</si>
  <si>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</si>
  <si>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</si>
  <si>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</si>
  <si>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</si>
  <si>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</si>
  <si>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</si>
  <si>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</si>
  <si>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</si>
  <si>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</si>
  <si>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</si>
  <si>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</si>
  <si>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</si>
  <si>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</si>
  <si>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</si>
  <si>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</si>
  <si>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</si>
  <si>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</si>
  <si>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</si>
  <si>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</si>
  <si>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</si>
  <si>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</si>
  <si>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</si>
  <si>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</si>
  <si>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</si>
  <si>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</si>
  <si>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</si>
  <si>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</si>
  <si>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</si>
  <si>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</si>
  <si>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</si>
  <si>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</si>
  <si>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</si>
  <si>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</si>
  <si>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</si>
  <si>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</si>
  <si>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</si>
  <si>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</si>
  <si>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</si>
  <si>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</si>
  <si>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</si>
  <si>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</si>
  <si>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</si>
  <si>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</si>
  <si>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</si>
  <si>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</si>
  <si>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</si>
  <si>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</si>
  <si>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</si>
  <si>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</si>
  <si>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</si>
  <si>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</si>
  <si>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</si>
  <si>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</si>
  <si>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</si>
  <si>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</si>
  <si>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</si>
  <si>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</si>
  <si>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</si>
  <si>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</si>
  <si>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</si>
  <si>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</si>
  <si>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</si>
  <si>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</si>
  <si>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</si>
  <si>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</si>
  <si>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</si>
  <si>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</si>
  <si>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</si>
  <si>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</si>
  <si>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</si>
  <si>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</si>
  <si>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</si>
  <si>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</si>
  <si>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</si>
  <si>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</si>
  <si>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</si>
  <si>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</si>
  <si>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</si>
  <si>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</si>
  <si>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</si>
  <si>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</si>
  <si>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</si>
  <si>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</si>
  <si>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</si>
  <si>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</si>
  <si>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</si>
  <si>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</si>
  <si>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</si>
  <si>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</si>
  <si>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</si>
  <si>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</si>
  <si>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</si>
  <si>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</si>
  <si>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</si>
  <si>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</si>
  <si>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</si>
  <si>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</si>
  <si>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Erstatninger</t>
  </si>
  <si>
    <t>Gebyr til Miljøstyrelsen</t>
  </si>
  <si>
    <t>985504 NIS2 - spildevand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</si>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</sst>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PnP30PmExkqwTXNUQ0oa7fB2RBEYZkmol7XnX6AsoSN7dAgWsN2OTQ0k6E3PRJF1F1M5odXLtHBYonXLEsnnEQ==" saltValue="mYD57O4DfZEE5M2dLzJNPg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90017729.067184344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623140.85588799999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-557537.35800649878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2603408.3111304026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92686740.87619625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653168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-581904.16666666698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92758004.709529579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2DL2JxgeW680pd0Et28epbWHK4x0aVmy7M/ybnsxPAO8IZ2pMmOS9YucXlCkl2nh5qcP+GHIlCsQRu1QTDTkkg==" saltValue="PjHSRZJJyn4jlAaQKafSz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90057904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766669.87885600002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1158089.8974667101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91982663.776322708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85193969.840000004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6788693.936322704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4785949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11574642.936322704</v>
      </c>
      <c r="D19" s="27" t="s">
        <v>31</v>
      </c>
      <c r="E19" s="11"/>
    </row>
    <row r="20" spans="1:5" ht="49.5" customHeight="1" x14ac:dyDescent="0.25">
      <c r="A20" s="11"/>
      <c r="B20" s="49" t="s">
        <v>143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144</v>
      </c>
      <c r="C22" s="26"/>
      <c r="D22" s="27"/>
      <c r="E22" s="11"/>
    </row>
    <row r="23" spans="1:5" ht="27.95" customHeight="1" x14ac:dyDescent="0.25">
      <c r="A23" s="11"/>
      <c r="B23" s="52" t="s">
        <v>145</v>
      </c>
      <c r="C23" s="53">
        <f>100*4785949/(81952490+1199510)</f>
        <v>5.7556631229555517</v>
      </c>
      <c r="D23" s="46" t="s">
        <v>146</v>
      </c>
      <c r="E23" s="11"/>
    </row>
    <row r="24" spans="1:5" ht="27.95" customHeight="1" x14ac:dyDescent="0.25">
      <c r="A24" s="11"/>
      <c r="B24" s="52" t="s">
        <v>147</v>
      </c>
      <c r="C24" s="53">
        <f>C19/C12*100</f>
        <v>12.58350482702822</v>
      </c>
      <c r="D24" s="46" t="s">
        <v>146</v>
      </c>
      <c r="E24" s="11"/>
    </row>
    <row r="25" spans="1:5" ht="56.25" customHeight="1" x14ac:dyDescent="0.25">
      <c r="A25" s="11"/>
      <c r="B25" s="49" t="s">
        <v>148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1cKwUFyu4OY8apxA+I003ohNqDIyvpwyaOMwWrs3CNQjifmRpYeYq7fXtEWL47KiVK62qGRhdlofhWVTCvt5OA==" saltValue="Ji8uK4ZGr9+KMmiDgMbCm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87267572.48351936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766669.87885600002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-544953.73647941113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2528440.4412883925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90017729.067184344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653167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0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-581904.16666666663</v>
      </c>
      <c r="D22" s="70" t="s">
        <v>31</v>
      </c>
      <c r="E22" s="54"/>
    </row>
    <row r="23" spans="1:5" ht="15" customHeight="1" x14ac:dyDescent="0.25">
      <c r="A23" s="54"/>
      <c r="B23" s="56" t="s">
        <v>152</v>
      </c>
      <c r="C23" s="75">
        <v>90088991.900517672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mPb4EQXtLeA4N2DpTEUfvjw1zBpU2REqxVXt1ZVGq991mDOfJ3I0DPhPQQJPFzzRWXPAudysyNZ4RTq3Kd4aAA==" saltValue="MvJWt3VmU4vx3pFDuy/hPQ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28035145.466160141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-560702.9093232028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402425.34348799993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27876867.900324937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-557537.35800649878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66641605.101420447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220715.51239999998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66862320.613820449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-557537.35800649878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fw3rTuH2Q4iXQ7/FKtHcYNFCsbbpZrexIpEQCOQqmZ4uUMpPa9O3wCaYEaqQLcC2/nkKDKftC8EdlbFrLQdcMQ==" saltValue="FZE1pNjM+tWfQ4QEYlvVn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26685.637466710003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4" t="s">
        <v>140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5" t="s">
        <v>149</v>
      </c>
      <c r="C13" s="96">
        <v>207545.26</v>
      </c>
      <c r="D13" s="46" t="s">
        <v>31</v>
      </c>
      <c r="E13" s="11"/>
    </row>
    <row r="14" spans="1:5" ht="15" customHeight="1" x14ac:dyDescent="0.25">
      <c r="A14" s="11"/>
      <c r="B14" s="95" t="s">
        <v>150</v>
      </c>
      <c r="C14" s="96">
        <v>73541</v>
      </c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307771.89746671001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101" t="s">
        <v>50</v>
      </c>
      <c r="C24" s="33">
        <v>653168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653168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LMSpqmZyWMbM9TToso3Eq8aWqC1jcsCU3Pzstr8cL4SmTWVynHPrjB9EtL5XUxuClFkbW71Vwhw2SFSHdNpaxA==" saltValue="qLuY214j5ra5VOzQS9AAD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2" t="s">
        <v>126</v>
      </c>
      <c r="C8" s="103" t="s">
        <v>101</v>
      </c>
      <c r="D8" s="104" t="s">
        <v>102</v>
      </c>
      <c r="E8" s="104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1544853.0989383501</v>
      </c>
      <c r="D9" s="33">
        <v>1100053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67129.362533289997</v>
      </c>
      <c r="D10" s="33">
        <v>93815</v>
      </c>
      <c r="E10" s="33">
        <f t="shared" ref="E10:E19" si="0">MAX(D10-C10,0)</f>
        <v>26685.637466710003</v>
      </c>
      <c r="F10" s="46" t="s">
        <v>31</v>
      </c>
      <c r="G10" s="11"/>
    </row>
    <row r="11" spans="1:7" ht="15" customHeight="1" x14ac:dyDescent="0.25">
      <c r="A11" s="11"/>
      <c r="B11" s="94" t="s">
        <v>139</v>
      </c>
      <c r="C11" s="33">
        <v>228029.03361226001</v>
      </c>
      <c r="D11" s="33">
        <v>207615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4" t="s">
        <v>140</v>
      </c>
      <c r="C12" s="33">
        <v>207336.84904994999</v>
      </c>
      <c r="D12" s="33">
        <v>196399</v>
      </c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5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5" t="s">
        <v>104</v>
      </c>
      <c r="C21" s="106"/>
      <c r="D21" s="106"/>
      <c r="E21" s="106"/>
      <c r="F21" s="107"/>
      <c r="G21" s="11"/>
    </row>
    <row r="22" spans="1:7" ht="15" customHeight="1" x14ac:dyDescent="0.25">
      <c r="A22" s="11"/>
      <c r="B22" s="108"/>
      <c r="C22" s="100"/>
      <c r="D22" s="100"/>
      <c r="E22" s="100"/>
      <c r="F22" s="100"/>
      <c r="G22" s="11"/>
    </row>
    <row r="23" spans="1:7" ht="15" customHeight="1" x14ac:dyDescent="0.25">
      <c r="A23" s="11"/>
      <c r="B23" s="108"/>
      <c r="C23" s="100"/>
      <c r="D23" s="100"/>
      <c r="E23" s="100"/>
      <c r="F23" s="100"/>
      <c r="G23" s="11"/>
    </row>
  </sheetData>
  <sheetProtection algorithmName="SHA-512" hashValue="daC4tRldtT5sPQbHmc22bTU+O6y9UNsdD8Qyw9/diVxVnIWu/SKQKNs1CTnWYtt0sn6pdod4DBWdkHb0uf31iQ==" saltValue="ufUVV5mTcx3jjykUtaaZM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151</v>
      </c>
      <c r="C10" s="33">
        <v>375434</v>
      </c>
      <c r="D10" s="46" t="s">
        <v>31</v>
      </c>
      <c r="E10" s="33">
        <v>214516</v>
      </c>
      <c r="F10" s="46" t="s">
        <v>31</v>
      </c>
      <c r="G10" s="11"/>
    </row>
    <row r="11" spans="1:7" ht="15" customHeight="1" x14ac:dyDescent="0.25">
      <c r="A11" s="11"/>
      <c r="B11" s="112" t="s">
        <v>20</v>
      </c>
      <c r="C11" s="33">
        <v>23670</v>
      </c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2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2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2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2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2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2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399104</v>
      </c>
      <c r="D18" s="98" t="s">
        <v>31</v>
      </c>
      <c r="E18" s="97">
        <f>SUM(E10:E17)</f>
        <v>214516</v>
      </c>
      <c r="F18" s="98" t="s">
        <v>31</v>
      </c>
      <c r="G18" s="11"/>
    </row>
    <row r="19" spans="1:7" ht="15" customHeight="1" x14ac:dyDescent="0.25">
      <c r="A19" s="11"/>
      <c r="B19" s="112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2" t="s">
        <v>36</v>
      </c>
      <c r="C20" s="33">
        <f>-C18*'8. Nøgletal'!C19</f>
        <v>-7982.08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2" t="s">
        <v>37</v>
      </c>
      <c r="C21" s="33">
        <f>SUM(C18:C20)*'8. Nøgletal'!C9</f>
        <v>11303.423487999999</v>
      </c>
      <c r="D21" s="46" t="s">
        <v>31</v>
      </c>
      <c r="E21" s="33">
        <f>SUM(E18:E20)*'8. Nøgletal'!C9</f>
        <v>6199.5123999999996</v>
      </c>
      <c r="F21" s="46" t="s">
        <v>31</v>
      </c>
      <c r="G21" s="11"/>
    </row>
    <row r="22" spans="1:7" ht="26.25" customHeight="1" x14ac:dyDescent="0.25">
      <c r="A22" s="11"/>
      <c r="B22" s="102" t="s">
        <v>106</v>
      </c>
      <c r="C22" s="97">
        <f>SUM(C18:C21)</f>
        <v>402425.34348799998</v>
      </c>
      <c r="D22" s="98" t="s">
        <v>31</v>
      </c>
      <c r="E22" s="97">
        <f>SUM(E18:E21)</f>
        <v>220715.51240000001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GvwaIUx+1HBJfSuxl/wq8glkJYH+imPGwhnx8+cUQui9//NszTu/YTAZHa3AV+9hxjHEBXdJix732cs/XC5CZA==" saltValue="oPXIT6sOx02Q95GGWirCy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20</v>
      </c>
      <c r="C10" s="33">
        <v>236698</v>
      </c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2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2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97">
        <f>SUM(C10:C12)</f>
        <v>236698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3"/>
      <c r="C15" s="113"/>
      <c r="D15" s="113"/>
      <c r="E15" s="113"/>
      <c r="F15" s="113"/>
      <c r="G15" s="11"/>
    </row>
  </sheetData>
  <sheetProtection algorithmName="SHA-512" hashValue="pP5QwDH9uzPeHtbvDCFq4bHbz0+225ZtZgv7GXP6llSTCLvjbpy54vpyJNJbgdCaRlDnCYW44yO4aBYrdONiog==" saltValue="eXe+4JnQojC+Cnzld3UJg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4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qs+1CHCgRg+9qnnGQvZM/OYpLdAGarj0oI6KydtdXykToEGGId/VrDeY8sDRLEJbBWxq3iLjDKqWFC6ULe9q9A==" saltValue="Dys5OWx825lA3Le/yr6qg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17" t="s">
        <v>112</v>
      </c>
      <c r="C9" s="118"/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17" t="s">
        <v>141</v>
      </c>
      <c r="C13" s="118"/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NWafLlgTQ6PAi1KMuoTOr2oG1e1k7qOdSBudzLGbX+mUAcMJBB/COfTV7h37rd9FElx9jVqP+rmchHf9vbhdUg==" saltValue="PYnFIPHguaBa0o5Q1KNnK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Z+SNAlB7NaCpysyRVnpHJ+WOnt5K311IP0gMmQ877NwAbZyI51jxm6OVtG11rEjmtS2hw0o+6adBuEnP8yFC4Q==" saltValue="RICP3bWYMJ3sPIEDTmwbr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7ba7dwh7AU+ZgMYiPx9OHGcTqKc3HGE3IrmHSRFdxkHxCFFG/4HgveTFhzFEqgYGED4zZQXtincneDTgLLrQjg==" saltValue="+MFKGO9ANQkzmiVUKKAJdQ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MRW0DEp8XJJ4AJ6e3OimhstNc8yYnslVVKaQqvjZmkf6szaC5bBzy19zvchGCxw3B/89NUyRKQ4tHIX4vSXGng==" saltValue="DmZQgPmUuXnJG7tyzZMR2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cYh+iw/ZWoVng+sqSHr8X2zjWRSuVbUQBwCSpIuKesRkHL6Ito8pEDiygaml4HI6BagVK/16NkQY7hB0xzmbBg==" saltValue="Prr9tFuiVPfNqiFclhTw/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2026-09-30T10:41:18Z</dcterms:modified>
</cp:coreProperties>
</file>