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anø Vand AS (V04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<sst xmlns="http://schemas.openxmlformats.org/spreadsheetml/2006/main" count="322" uniqueCount="154">
  <si>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</si>
  <si>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</si>
  <si>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</si>
  <si>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</si>
  <si>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</si>
  <si>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</si>
  <si>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</si>
  <si>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</si>
  <si>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</si>
  <si>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</si>
  <si>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</si>
  <si>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</si>
  <si>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</si>
  <si>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</si>
  <si>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</si>
  <si>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</si>
  <si>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</si>
  <si>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</si>
  <si>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</si>
  <si>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</si>
  <si>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</si>
  <si>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</si>
  <si>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</si>
  <si>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</si>
  <si>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</si>
  <si>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</si>
  <si>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</si>
  <si>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</si>
  <si>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</si>
  <si>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</si>
  <si>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</si>
  <si>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</si>
  <si>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</si>
  <si>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</si>
  <si>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</si>
  <si>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</si>
  <si>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</si>
  <si>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</si>
  <si>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</si>
  <si>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</si>
  <si>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</si>
  <si>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</si>
  <si>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</si>
  <si>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</si>
  <si>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</si>
  <si>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</si>
  <si>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</si>
  <si>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</si>
  <si>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</si>
  <si>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</si>
  <si>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</si>
  <si>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</si>
  <si>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</si>
  <si>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</si>
  <si>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</si>
  <si>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</si>
  <si>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</si>
  <si>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</si>
  <si>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</si>
  <si>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</si>
  <si>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</si>
  <si>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</si>
  <si>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</si>
  <si>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</si>
  <si>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</si>
  <si>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</si>
  <si>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</si>
  <si>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</si>
  <si>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</si>
  <si>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</si>
  <si>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</si>
  <si>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</si>
  <si>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</si>
  <si>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</si>
  <si>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</si>
  <si>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</si>
  <si>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</si>
  <si>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</si>
  <si>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</si>
  <si>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</si>
  <si>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</si>
  <si>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</si>
  <si>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</si>
  <si>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</si>
  <si>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</si>
  <si>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</si>
  <si>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</si>
  <si>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</si>
  <si>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</si>
  <si>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</si>
  <si>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</si>
  <si>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</si>
  <si>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</si>
  <si>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</si>
  <si>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</si>
  <si>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</si>
  <si>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</si>
  <si>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</si>
  <si>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</si>
  <si>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</si>
  <si>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</si>
  <si>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</si>
  <si>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</si>
  <si>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</si>
  <si>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</si>
  <si>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</si>
  <si>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</si>
  <si>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</si>
  <si>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</si>
  <si>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</si>
  <si>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</si>
  <si>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</si>
  <si>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</si>
  <si>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</si>
  <si>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</si>
  <si>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</si>
  <si>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</si>
  <si>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</si>
  <si>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</si>
  <si>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</si>
  <si>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</si>
  <si>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</si>
  <si>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</si>
  <si>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</si>
  <si>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</si>
  <si>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</si>
  <si>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</si>
  <si>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</si>
  <si>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</si>
  <si>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</si>
  <si>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</si>
  <si>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</si>
  <si>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</si>
  <si>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</si>
  <si>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</si>
  <si>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</si>
  <si>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</si>
  <si>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</si>
  <si>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</si>
  <si>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</si>
  <si>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</si>
  <si>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</si>
  <si>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</si>
  <si>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</si>
  <si>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</si>
  <si>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</si>
  <si>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</si>
  <si>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Udvidelse af forsyningsområdet</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</si>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</sst>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7" borderId="0" xfId="0" applyFill="1" applyProtection="1"/>
    <xf numFmtId="0" fontId="8" fillId="4" borderId="1" xfId="0" applyFont="1" applyFill="1" applyBorder="1" applyAlignment="1" applyProtection="1">
      <alignment horizontal="left" vertical="center" wrapText="1"/>
    </xf>
    <xf numFmtId="1" fontId="15" fillId="7" borderId="1" xfId="0" applyNumberFormat="1" applyFont="1" applyFill="1" applyBorder="1" applyAlignment="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7" fillId="3" borderId="1"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8.6328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7" t="s">
        <v>4</v>
      </c>
      <c r="E6" s="77"/>
      <c r="F6" s="77"/>
      <c r="G6" s="77"/>
      <c r="H6" s="3"/>
      <c r="I6" s="1"/>
    </row>
    <row r="7" spans="1:9" ht="15" customHeight="1" x14ac:dyDescent="0.35">
      <c r="A7" s="1"/>
      <c r="B7" s="1"/>
      <c r="C7" s="3"/>
      <c r="D7" s="77"/>
      <c r="E7" s="77"/>
      <c r="F7" s="77"/>
      <c r="G7" s="77"/>
      <c r="H7" s="3"/>
      <c r="I7" s="1"/>
    </row>
    <row r="8" spans="1:9" ht="15.5" x14ac:dyDescent="0.35">
      <c r="A8" s="1"/>
      <c r="B8" s="1"/>
      <c r="C8" s="4"/>
      <c r="D8" s="82" t="s">
        <v>105</v>
      </c>
      <c r="E8" s="82"/>
      <c r="F8" s="82"/>
      <c r="G8" s="82"/>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1" t="s">
        <v>5</v>
      </c>
      <c r="E11" s="81"/>
      <c r="F11" s="81"/>
      <c r="G11" s="81"/>
      <c r="H11" s="5"/>
      <c r="I11" s="1"/>
    </row>
    <row r="12" spans="1:9" x14ac:dyDescent="0.35">
      <c r="A12" s="1"/>
      <c r="B12" s="1"/>
      <c r="C12" s="1"/>
      <c r="D12" s="1"/>
      <c r="E12" s="1"/>
      <c r="F12" s="1"/>
      <c r="G12" s="1"/>
      <c r="H12" s="1"/>
      <c r="I12" s="1"/>
    </row>
    <row r="13" spans="1:9" x14ac:dyDescent="0.35">
      <c r="A13" s="1"/>
      <c r="B13" s="1"/>
      <c r="C13" s="6" t="s">
        <v>6</v>
      </c>
      <c r="D13" s="74" t="s">
        <v>78</v>
      </c>
      <c r="E13" s="75"/>
      <c r="F13" s="75"/>
      <c r="G13" s="76"/>
      <c r="H13" s="1"/>
      <c r="I13" s="1"/>
    </row>
    <row r="14" spans="1:9" x14ac:dyDescent="0.35">
      <c r="A14" s="1"/>
      <c r="B14" s="1"/>
      <c r="C14" s="6" t="s">
        <v>14</v>
      </c>
      <c r="D14" s="74" t="s">
        <v>110</v>
      </c>
      <c r="E14" s="75"/>
      <c r="F14" s="75"/>
      <c r="G14" s="76"/>
      <c r="H14" s="1"/>
      <c r="I14" s="1"/>
    </row>
    <row r="15" spans="1:9" x14ac:dyDescent="0.35">
      <c r="A15" s="1"/>
      <c r="B15" s="1"/>
      <c r="C15" s="6" t="s">
        <v>28</v>
      </c>
      <c r="D15" s="74" t="s">
        <v>64</v>
      </c>
      <c r="E15" s="75"/>
      <c r="F15" s="75"/>
      <c r="G15" s="76"/>
      <c r="H15" s="1"/>
      <c r="I15" s="1"/>
    </row>
    <row r="16" spans="1:9" x14ac:dyDescent="0.35">
      <c r="A16" s="1"/>
      <c r="B16" s="1"/>
      <c r="C16" s="6" t="s">
        <v>29</v>
      </c>
      <c r="D16" s="74" t="s">
        <v>79</v>
      </c>
      <c r="E16" s="75"/>
      <c r="F16" s="75"/>
      <c r="G16" s="76"/>
      <c r="H16" s="1"/>
      <c r="I16" s="1"/>
    </row>
    <row r="17" spans="1:9" x14ac:dyDescent="0.35">
      <c r="A17" s="1"/>
      <c r="B17" s="1"/>
      <c r="C17" s="6" t="s">
        <v>49</v>
      </c>
      <c r="D17" s="74" t="s">
        <v>80</v>
      </c>
      <c r="E17" s="75"/>
      <c r="F17" s="75"/>
      <c r="G17" s="76"/>
      <c r="H17" s="1"/>
      <c r="I17" s="1"/>
    </row>
    <row r="18" spans="1:9" x14ac:dyDescent="0.35">
      <c r="A18" s="1"/>
      <c r="B18" s="1"/>
      <c r="C18" s="6" t="s">
        <v>7</v>
      </c>
      <c r="D18" s="86" t="s">
        <v>11</v>
      </c>
      <c r="E18" s="87"/>
      <c r="F18" s="87"/>
      <c r="G18" s="88"/>
      <c r="H18" s="1"/>
      <c r="I18" s="1"/>
    </row>
    <row r="19" spans="1:9" x14ac:dyDescent="0.35">
      <c r="A19" s="1"/>
      <c r="B19" s="1"/>
      <c r="C19" s="6" t="s">
        <v>8</v>
      </c>
      <c r="D19" s="78" t="s">
        <v>81</v>
      </c>
      <c r="E19" s="79"/>
      <c r="F19" s="79"/>
      <c r="G19" s="80"/>
      <c r="H19" s="1"/>
      <c r="I19" s="1"/>
    </row>
    <row r="20" spans="1:9" x14ac:dyDescent="0.35">
      <c r="A20" s="1"/>
      <c r="B20" s="1"/>
      <c r="C20" s="6" t="s">
        <v>46</v>
      </c>
      <c r="D20" s="78" t="s">
        <v>113</v>
      </c>
      <c r="E20" s="79"/>
      <c r="F20" s="79"/>
      <c r="G20" s="80"/>
      <c r="H20" s="1"/>
      <c r="I20" s="1"/>
    </row>
    <row r="21" spans="1:9" x14ac:dyDescent="0.35">
      <c r="A21" s="1"/>
      <c r="B21" s="1"/>
      <c r="C21" s="6" t="s">
        <v>152</v>
      </c>
      <c r="D21" s="78" t="s">
        <v>108</v>
      </c>
      <c r="E21" s="79"/>
      <c r="F21" s="79"/>
      <c r="G21" s="80"/>
      <c r="H21" s="1"/>
      <c r="I21" s="1"/>
    </row>
    <row r="22" spans="1:9" x14ac:dyDescent="0.35">
      <c r="A22" s="1"/>
      <c r="B22" s="1"/>
      <c r="C22" s="6" t="s">
        <v>120</v>
      </c>
      <c r="D22" s="78" t="s">
        <v>35</v>
      </c>
      <c r="E22" s="79"/>
      <c r="F22" s="79"/>
      <c r="G22" s="80"/>
      <c r="H22" s="1"/>
      <c r="I22" s="1"/>
    </row>
    <row r="23" spans="1:9" x14ac:dyDescent="0.35">
      <c r="A23" s="1"/>
      <c r="B23" s="1"/>
      <c r="C23" s="6" t="s">
        <v>121</v>
      </c>
      <c r="D23" s="78" t="s">
        <v>36</v>
      </c>
      <c r="E23" s="79"/>
      <c r="F23" s="79"/>
      <c r="G23" s="80"/>
      <c r="H23" s="1"/>
      <c r="I23" s="1"/>
    </row>
    <row r="24" spans="1:9" x14ac:dyDescent="0.35">
      <c r="A24" s="1"/>
      <c r="B24" s="1"/>
      <c r="C24" s="6" t="s">
        <v>9</v>
      </c>
      <c r="D24" s="78" t="s">
        <v>53</v>
      </c>
      <c r="E24" s="79"/>
      <c r="F24" s="79"/>
      <c r="G24" s="80"/>
      <c r="H24" s="1"/>
      <c r="I24" s="1"/>
    </row>
    <row r="25" spans="1:9" x14ac:dyDescent="0.35">
      <c r="A25" s="1"/>
      <c r="B25" s="1"/>
      <c r="C25" s="6" t="s">
        <v>41</v>
      </c>
      <c r="D25" s="78" t="s">
        <v>30</v>
      </c>
      <c r="E25" s="79"/>
      <c r="F25" s="79"/>
      <c r="G25" s="80"/>
      <c r="H25" s="1"/>
      <c r="I25" s="1"/>
    </row>
    <row r="26" spans="1:9" x14ac:dyDescent="0.35">
      <c r="A26" s="1"/>
      <c r="B26" s="1"/>
      <c r="C26" s="6" t="s">
        <v>122</v>
      </c>
      <c r="D26" s="83" t="s">
        <v>47</v>
      </c>
      <c r="E26" s="84"/>
      <c r="F26" s="84"/>
      <c r="G26" s="85"/>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gXpiEj4T0P2CKTygLqh4cs+bn+sMYf2MpTFAg6mNVeucFZShwJgw10AhCx6OGbPNfae3trQGJs9gHBqkdIC6Mw==" saltValue="Me9suk1TQe0deWSasomqV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114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0" t="s">
        <v>101</v>
      </c>
      <c r="C8" s="111"/>
      <c r="D8" s="111"/>
      <c r="E8" s="111"/>
      <c r="F8" s="111"/>
      <c r="G8" s="111"/>
      <c r="H8" s="111"/>
      <c r="I8" s="111"/>
      <c r="J8" s="111"/>
      <c r="K8" s="112"/>
      <c r="L8" s="1"/>
    </row>
    <row r="9" spans="1:12" ht="39.75" customHeight="1" x14ac:dyDescent="0.35">
      <c r="A9" s="1"/>
      <c r="B9" s="47" t="s">
        <v>0</v>
      </c>
      <c r="C9" s="16" t="s">
        <v>1</v>
      </c>
      <c r="D9" s="126" t="s">
        <v>111</v>
      </c>
      <c r="E9" s="127"/>
      <c r="F9" s="126" t="s">
        <v>2</v>
      </c>
      <c r="G9" s="127"/>
      <c r="H9" s="126" t="s">
        <v>112</v>
      </c>
      <c r="I9" s="127"/>
      <c r="J9" s="126" t="s">
        <v>23</v>
      </c>
      <c r="K9" s="127"/>
      <c r="L9" s="1"/>
    </row>
    <row r="10" spans="1:12" x14ac:dyDescent="0.35">
      <c r="A10" s="1"/>
      <c r="B10" s="61" t="s">
        <v>134</v>
      </c>
      <c r="C10" s="30">
        <v>0</v>
      </c>
      <c r="D10" s="8">
        <v>0</v>
      </c>
      <c r="E10" s="12" t="s">
        <v>3</v>
      </c>
      <c r="F10" s="8">
        <f>IFERROR(D10/C10,0)</f>
        <v>0</v>
      </c>
      <c r="G10" s="12" t="s">
        <v>3</v>
      </c>
      <c r="H10" s="8">
        <v>0</v>
      </c>
      <c r="I10" s="12" t="s">
        <v>3</v>
      </c>
      <c r="J10" s="8">
        <v>0</v>
      </c>
      <c r="K10" s="12" t="s">
        <v>3</v>
      </c>
      <c r="L10" s="1"/>
    </row>
    <row r="11" spans="1:12" x14ac:dyDescent="0.35">
      <c r="A11" s="1"/>
      <c r="B11" s="62" t="s">
        <v>102</v>
      </c>
      <c r="C11" s="63"/>
      <c r="D11" s="64"/>
      <c r="E11" s="64"/>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SAXFJG+e9vLLsM3RESpgZF0bxJvCoENajsryyXcfZevb9u60WP3BD1aZgOJUchuzO51E0RRs/J2VVPTIaLHuiw==" saltValue="EnxOJa4L5SmHE7tb/3dCf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1" t="s">
        <v>32</v>
      </c>
      <c r="C8" s="22"/>
      <c r="D8" s="22"/>
      <c r="E8" s="22"/>
      <c r="F8" s="72"/>
      <c r="G8" s="1"/>
    </row>
    <row r="9" spans="1:7" ht="17.25" customHeight="1" x14ac:dyDescent="0.35">
      <c r="A9" s="1"/>
      <c r="B9" s="57" t="s">
        <v>15</v>
      </c>
      <c r="C9" s="57" t="s">
        <v>10</v>
      </c>
      <c r="D9" s="58"/>
      <c r="E9" s="57" t="s">
        <v>24</v>
      </c>
      <c r="F9" s="70"/>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147</v>
      </c>
      <c r="C11" s="19">
        <v>6248</v>
      </c>
      <c r="D11" s="12" t="s">
        <v>3</v>
      </c>
      <c r="E11" s="8">
        <v>211</v>
      </c>
      <c r="F11" s="12" t="s">
        <v>3</v>
      </c>
      <c r="G11" s="1"/>
    </row>
    <row r="12" spans="1:7" x14ac:dyDescent="0.35">
      <c r="A12" s="1"/>
      <c r="B12" s="71" t="s">
        <v>67</v>
      </c>
      <c r="C12" s="10">
        <f>SUM(C10:C11)</f>
        <v>6248</v>
      </c>
      <c r="D12" s="11" t="s">
        <v>3</v>
      </c>
      <c r="E12" s="10">
        <f>SUM(E10:E11)</f>
        <v>211</v>
      </c>
      <c r="F12" s="11" t="s">
        <v>3</v>
      </c>
      <c r="G12" s="1"/>
    </row>
    <row r="13" spans="1:7" x14ac:dyDescent="0.35">
      <c r="A13" s="1"/>
      <c r="B13" s="71" t="s">
        <v>98</v>
      </c>
      <c r="C13" s="10">
        <f>C12*(1+'Fane 11. Nøgletal'!C15)</f>
        <v>6470.4288000000006</v>
      </c>
      <c r="D13" s="11" t="s">
        <v>3</v>
      </c>
      <c r="E13" s="10">
        <f>E12*(1+'Fane 11. Nøgletal'!C15)</f>
        <v>218.51160000000002</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3N6HDTsw9/gc8ZUOK4E3Ayqr4DyVDmBxOdQZ+vR3vNRTxQewYAqZcoJYbz+chWoY7PjbdOK0PprMHPD4xsUo+A==" saltValue="PxVzM4ipYuOIS776U68r4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10" t="s">
        <v>42</v>
      </c>
      <c r="C7" s="111"/>
      <c r="D7" s="111"/>
      <c r="E7" s="111"/>
      <c r="F7" s="112"/>
      <c r="G7" s="1"/>
    </row>
    <row r="8" spans="1:7" x14ac:dyDescent="0.35">
      <c r="A8" s="1"/>
      <c r="B8" s="57" t="s">
        <v>15</v>
      </c>
      <c r="C8" s="57" t="s">
        <v>10</v>
      </c>
      <c r="D8" s="58"/>
      <c r="E8" s="57" t="s">
        <v>24</v>
      </c>
      <c r="F8" s="70"/>
      <c r="G8" s="1"/>
    </row>
    <row r="9" spans="1:7" x14ac:dyDescent="0.35">
      <c r="A9" s="1"/>
      <c r="B9" s="20" t="s">
        <v>148</v>
      </c>
      <c r="C9" s="19">
        <v>0</v>
      </c>
      <c r="D9" s="12" t="s">
        <v>3</v>
      </c>
      <c r="E9" s="19">
        <v>0</v>
      </c>
      <c r="F9" s="12" t="s">
        <v>3</v>
      </c>
      <c r="G9" s="1"/>
    </row>
    <row r="10" spans="1:7" x14ac:dyDescent="0.35">
      <c r="A10" s="1"/>
      <c r="B10" s="71" t="s">
        <v>107</v>
      </c>
      <c r="C10" s="10">
        <f>SUM(C9:C9)</f>
        <v>0</v>
      </c>
      <c r="D10" s="11" t="s">
        <v>3</v>
      </c>
      <c r="E10" s="10">
        <f>SUM(E9:E9)</f>
        <v>0</v>
      </c>
      <c r="F10" s="11" t="s">
        <v>3</v>
      </c>
      <c r="G10" s="1"/>
    </row>
    <row r="11" spans="1:7" x14ac:dyDescent="0.35">
      <c r="A11" s="1"/>
      <c r="B11" s="71"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8"/>
      <c r="C13" s="128"/>
      <c r="D13" s="128"/>
      <c r="E13" s="128"/>
      <c r="F13" s="128"/>
      <c r="G13" s="1"/>
    </row>
    <row r="14" spans="1:7" x14ac:dyDescent="0.35">
      <c r="A14" s="1"/>
      <c r="B14" s="37"/>
      <c r="C14" s="37"/>
      <c r="D14" s="37"/>
      <c r="E14" s="37"/>
      <c r="F14" s="38"/>
      <c r="G14" s="1"/>
    </row>
    <row r="15" spans="1:7" x14ac:dyDescent="0.35">
      <c r="A15" s="1"/>
      <c r="B15" s="39"/>
      <c r="C15" s="40"/>
      <c r="D15" s="41"/>
      <c r="E15" s="40"/>
      <c r="F15" s="41"/>
      <c r="G15" s="1"/>
    </row>
    <row r="16" spans="1:7" x14ac:dyDescent="0.35">
      <c r="A16" s="1"/>
      <c r="B16" s="39"/>
      <c r="C16" s="40"/>
      <c r="D16" s="41"/>
      <c r="E16" s="40"/>
      <c r="F16" s="41"/>
      <c r="G16" s="1"/>
    </row>
    <row r="17" spans="1:7" x14ac:dyDescent="0.35">
      <c r="A17" s="1"/>
      <c r="B17" s="42"/>
      <c r="C17" s="43"/>
      <c r="D17" s="44"/>
      <c r="E17" s="43"/>
      <c r="F17" s="44"/>
      <c r="G17" s="1"/>
    </row>
    <row r="18" spans="1:7" x14ac:dyDescent="0.35">
      <c r="A18" s="1"/>
      <c r="B18" s="42"/>
      <c r="C18" s="43"/>
      <c r="D18" s="44"/>
      <c r="E18" s="43"/>
      <c r="F18" s="44"/>
      <c r="G18" s="1"/>
    </row>
    <row r="19" spans="1:7" x14ac:dyDescent="0.35">
      <c r="A19" s="1"/>
      <c r="B19" s="36"/>
      <c r="C19" s="36"/>
      <c r="D19" s="36"/>
      <c r="E19" s="36"/>
      <c r="F19" s="36"/>
      <c r="G19" s="1"/>
    </row>
    <row r="20" spans="1:7" x14ac:dyDescent="0.35">
      <c r="A20" s="1"/>
      <c r="B20" s="128"/>
      <c r="C20" s="128"/>
      <c r="D20" s="128"/>
      <c r="E20" s="128"/>
      <c r="F20" s="128"/>
      <c r="G20" s="1"/>
    </row>
    <row r="21" spans="1:7" x14ac:dyDescent="0.35">
      <c r="A21" s="1"/>
      <c r="B21" s="37"/>
      <c r="C21" s="37"/>
      <c r="D21" s="37"/>
      <c r="E21" s="37"/>
      <c r="F21" s="38"/>
      <c r="G21" s="1"/>
    </row>
    <row r="22" spans="1:7" x14ac:dyDescent="0.35">
      <c r="A22" s="1"/>
      <c r="B22" s="39"/>
      <c r="C22" s="40"/>
      <c r="D22" s="41"/>
      <c r="E22" s="40"/>
      <c r="F22" s="41"/>
      <c r="G22" s="1"/>
    </row>
    <row r="23" spans="1:7" x14ac:dyDescent="0.35">
      <c r="A23" s="1"/>
      <c r="B23" s="39"/>
      <c r="C23" s="40"/>
      <c r="D23" s="41"/>
      <c r="E23" s="40"/>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7"/>
      <c r="C28" s="37"/>
      <c r="D28" s="37"/>
      <c r="E28" s="37"/>
      <c r="F28" s="38"/>
      <c r="G28" s="1"/>
    </row>
    <row r="29" spans="1:7" x14ac:dyDescent="0.35">
      <c r="A29" s="1"/>
      <c r="B29" s="39"/>
      <c r="C29" s="40"/>
      <c r="D29" s="41"/>
      <c r="E29" s="40"/>
      <c r="F29" s="41"/>
      <c r="G29" s="1"/>
    </row>
    <row r="30" spans="1:7" x14ac:dyDescent="0.35">
      <c r="A30" s="1"/>
      <c r="B30" s="39"/>
      <c r="C30" s="40"/>
      <c r="D30" s="41"/>
      <c r="E30" s="40"/>
      <c r="F30" s="41"/>
      <c r="G30" s="1"/>
    </row>
    <row r="31" spans="1:7" x14ac:dyDescent="0.35">
      <c r="A31" s="1"/>
      <c r="B31" s="42"/>
      <c r="C31" s="43"/>
      <c r="D31" s="44"/>
      <c r="E31" s="43"/>
      <c r="F31" s="44"/>
      <c r="G31" s="1"/>
    </row>
    <row r="32" spans="1:7" x14ac:dyDescent="0.35">
      <c r="A32" s="1"/>
      <c r="B32" s="42"/>
      <c r="C32" s="43"/>
      <c r="D32" s="44"/>
      <c r="E32" s="43"/>
      <c r="F32" s="44"/>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6oJDji0Dajezl5YisA2Z7WBbVtiqS1uL9xlGrwm067653jmrTg9Yzv3t7SV0m+XwrICZCjOhYghyItp76My+6g==" saltValue="ERv7GlY1kzC3ids37G9ws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117</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0" t="s">
        <v>58</v>
      </c>
      <c r="C8" s="111"/>
      <c r="D8" s="111"/>
      <c r="E8" s="111"/>
      <c r="F8" s="112"/>
      <c r="G8" s="1"/>
    </row>
    <row r="9" spans="1:7" ht="15" customHeight="1" x14ac:dyDescent="0.35">
      <c r="A9" s="1"/>
      <c r="B9" s="69" t="s">
        <v>61</v>
      </c>
      <c r="C9" s="129" t="s">
        <v>10</v>
      </c>
      <c r="D9" s="130"/>
      <c r="E9" s="129" t="s">
        <v>24</v>
      </c>
      <c r="F9" s="130"/>
      <c r="G9" s="1"/>
    </row>
    <row r="10" spans="1:7" x14ac:dyDescent="0.35">
      <c r="A10" s="1"/>
      <c r="B10" s="20" t="s">
        <v>136</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7IiVk5WKIaP1BJg72kqdgJs7Bz4P1qGUYWIZ7yUhJgb25NdxhFNtX4tTcSg0IJEBL+ZIPiJHkUi3nVb+6uBZMQ==" saltValue="LuJbuHbdYXQDBIVxfwb29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118</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0" t="s">
        <v>40</v>
      </c>
      <c r="C9" s="111"/>
      <c r="D9" s="111"/>
      <c r="E9" s="111"/>
      <c r="F9" s="112"/>
      <c r="G9" s="1"/>
    </row>
    <row r="10" spans="1:7" x14ac:dyDescent="0.35">
      <c r="A10" s="1"/>
      <c r="B10" s="69" t="s">
        <v>16</v>
      </c>
      <c r="C10" s="69" t="s">
        <v>10</v>
      </c>
      <c r="D10" s="70"/>
      <c r="E10" s="69" t="s">
        <v>24</v>
      </c>
      <c r="F10" s="70"/>
      <c r="G10" s="1"/>
    </row>
    <row r="11" spans="1:7" x14ac:dyDescent="0.35">
      <c r="A11" s="1"/>
      <c r="B11" s="20" t="s">
        <v>137</v>
      </c>
      <c r="C11" s="8">
        <v>0</v>
      </c>
      <c r="D11" s="12" t="s">
        <v>3</v>
      </c>
      <c r="E11" s="8">
        <v>0</v>
      </c>
      <c r="F11" s="12" t="s">
        <v>3</v>
      </c>
      <c r="G11" s="1"/>
    </row>
    <row r="12" spans="1:7" x14ac:dyDescent="0.35">
      <c r="A12" s="1"/>
      <c r="B12" s="71" t="s">
        <v>104</v>
      </c>
      <c r="C12" s="10">
        <f>SUM(C11:C11)</f>
        <v>0</v>
      </c>
      <c r="D12" s="11" t="s">
        <v>3</v>
      </c>
      <c r="E12" s="10">
        <f>SUM(E11:E11)</f>
        <v>0</v>
      </c>
      <c r="F12" s="11" t="s">
        <v>3</v>
      </c>
      <c r="G12" s="1"/>
    </row>
    <row r="13" spans="1:7" x14ac:dyDescent="0.35">
      <c r="A13" s="1"/>
      <c r="B13" s="71"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8"/>
      <c r="C15" s="128"/>
      <c r="D15" s="128"/>
      <c r="E15" s="128"/>
      <c r="F15" s="128"/>
      <c r="G15" s="1"/>
    </row>
    <row r="16" spans="1:7" x14ac:dyDescent="0.35">
      <c r="A16" s="1"/>
      <c r="B16" s="38"/>
      <c r="C16" s="38"/>
      <c r="D16" s="38"/>
      <c r="E16" s="38"/>
      <c r="F16" s="38"/>
      <c r="G16" s="1"/>
    </row>
    <row r="17" spans="1:7" x14ac:dyDescent="0.35">
      <c r="A17" s="1"/>
      <c r="B17" s="39"/>
      <c r="C17" s="45"/>
      <c r="D17" s="41"/>
      <c r="E17" s="45"/>
      <c r="F17" s="41"/>
      <c r="G17" s="1"/>
    </row>
    <row r="18" spans="1:7" x14ac:dyDescent="0.35">
      <c r="A18" s="1"/>
      <c r="B18" s="42"/>
      <c r="C18" s="43"/>
      <c r="D18" s="44"/>
      <c r="E18" s="43"/>
      <c r="F18" s="44"/>
      <c r="G18" s="1"/>
    </row>
    <row r="19" spans="1:7" x14ac:dyDescent="0.35">
      <c r="A19" s="1"/>
      <c r="B19" s="42"/>
      <c r="C19" s="43"/>
      <c r="D19" s="44"/>
      <c r="E19" s="43"/>
      <c r="F19" s="44"/>
      <c r="G19" s="1"/>
    </row>
    <row r="20" spans="1:7" x14ac:dyDescent="0.35">
      <c r="A20" s="1"/>
      <c r="B20" s="36"/>
      <c r="C20" s="36"/>
      <c r="D20" s="36"/>
      <c r="E20" s="36"/>
      <c r="F20" s="36"/>
      <c r="G20" s="1"/>
    </row>
    <row r="21" spans="1:7" x14ac:dyDescent="0.35">
      <c r="A21" s="1"/>
      <c r="B21" s="128"/>
      <c r="C21" s="128"/>
      <c r="D21" s="128"/>
      <c r="E21" s="128"/>
      <c r="F21" s="128"/>
      <c r="G21" s="1"/>
    </row>
    <row r="22" spans="1:7" x14ac:dyDescent="0.35">
      <c r="A22" s="1"/>
      <c r="B22" s="38"/>
      <c r="C22" s="38"/>
      <c r="D22" s="38"/>
      <c r="E22" s="38"/>
      <c r="F22" s="38"/>
      <c r="G22" s="1"/>
    </row>
    <row r="23" spans="1:7" x14ac:dyDescent="0.35">
      <c r="A23" s="1"/>
      <c r="B23" s="39"/>
      <c r="C23" s="45"/>
      <c r="D23" s="41"/>
      <c r="E23" s="45"/>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8"/>
      <c r="C28" s="38"/>
      <c r="D28" s="38"/>
      <c r="E28" s="38"/>
      <c r="F28" s="38"/>
      <c r="G28" s="1"/>
    </row>
    <row r="29" spans="1:7" x14ac:dyDescent="0.35">
      <c r="A29" s="1"/>
      <c r="B29" s="39"/>
      <c r="C29" s="45"/>
      <c r="D29" s="41"/>
      <c r="E29" s="45"/>
      <c r="F29" s="41"/>
      <c r="G29" s="1"/>
    </row>
    <row r="30" spans="1:7" x14ac:dyDescent="0.35">
      <c r="A30" s="1"/>
      <c r="B30" s="42"/>
      <c r="C30" s="43"/>
      <c r="D30" s="44"/>
      <c r="E30" s="43"/>
      <c r="F30" s="44"/>
      <c r="G30" s="1"/>
    </row>
    <row r="31" spans="1:7" x14ac:dyDescent="0.35">
      <c r="A31" s="1"/>
      <c r="B31" s="42"/>
      <c r="C31" s="43"/>
      <c r="D31" s="44"/>
      <c r="E31" s="43"/>
      <c r="F31" s="44"/>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yQlypboiLlsms7mE1ry6AAOhfaZsq6GTMNFZuEhytuL+JLRoT9LXryDSZr9arpvW8ujK83KZfKLApp8+1GkyBw==" saltValue="KKVjhsuM21bfHRSYyTwU7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5" t="s">
        <v>119</v>
      </c>
      <c r="C3" s="105"/>
      <c r="D3" s="1"/>
    </row>
    <row r="4" spans="1:4" ht="25.5" customHeight="1" x14ac:dyDescent="0.35">
      <c r="A4" s="1"/>
      <c r="B4" s="105"/>
      <c r="C4" s="10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1" t="s">
        <v>13</v>
      </c>
      <c r="C8" s="72"/>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1"/>
      <c r="C16" s="72"/>
      <c r="D16" s="1"/>
    </row>
    <row r="17" spans="1:4" x14ac:dyDescent="0.35">
      <c r="A17" s="1"/>
      <c r="B17" s="1"/>
      <c r="C17" s="1"/>
      <c r="D17" s="1"/>
    </row>
    <row r="18" spans="1:4" x14ac:dyDescent="0.35">
      <c r="A18" s="1"/>
      <c r="B18" s="1"/>
      <c r="C18" s="1"/>
      <c r="D18" s="1"/>
    </row>
    <row r="19" spans="1:4" x14ac:dyDescent="0.35">
      <c r="A19" s="1"/>
      <c r="B19" s="71" t="s">
        <v>44</v>
      </c>
      <c r="C19" s="72"/>
      <c r="D19" s="1"/>
    </row>
    <row r="20" spans="1:4" x14ac:dyDescent="0.35">
      <c r="A20" s="1"/>
      <c r="B20" s="23" t="s">
        <v>48</v>
      </c>
      <c r="C20" s="21">
        <v>1.7000000000000001E-2</v>
      </c>
      <c r="D20" s="1"/>
    </row>
    <row r="21" spans="1:4" x14ac:dyDescent="0.35">
      <c r="A21" s="1"/>
      <c r="B21" s="131"/>
      <c r="C21" s="132"/>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tu2Iy9oRkRc2157QfWRkFHz5VuDzIjsr8mrrBv0IbRR+ELdPsYbW6YKf7M2bSPqEAdrc4jEB6d96/WTbtP8jVw==" saltValue="lOYhsfigC5veXNaIFkWIj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82</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2" t="s">
        <v>12</v>
      </c>
      <c r="C8" s="52"/>
      <c r="D8" s="52"/>
      <c r="E8" s="52"/>
      <c r="F8" s="52"/>
      <c r="G8" s="1"/>
    </row>
    <row r="9" spans="1:7" x14ac:dyDescent="0.35">
      <c r="A9" s="1"/>
      <c r="B9" s="60" t="s">
        <v>55</v>
      </c>
      <c r="C9" s="60"/>
      <c r="D9" s="60"/>
      <c r="E9" s="7">
        <f>'Fane 3. Omkostninger i ØR2022'!E16</f>
        <v>4569458.2773942649</v>
      </c>
      <c r="F9" s="60" t="s">
        <v>3</v>
      </c>
      <c r="G9" s="1"/>
    </row>
    <row r="10" spans="1:7" ht="17.25" customHeight="1" x14ac:dyDescent="0.35">
      <c r="A10" s="1"/>
      <c r="B10" s="24" t="s">
        <v>50</v>
      </c>
      <c r="C10" s="60"/>
      <c r="D10" s="60"/>
      <c r="E10" s="7">
        <f>'Fane 8.1. Varige tillæg'!C13+'Fane 8.1. Varige tillæg'!E13</f>
        <v>6688.9404000000004</v>
      </c>
      <c r="F10" s="60" t="s">
        <v>3</v>
      </c>
      <c r="G10" s="1"/>
    </row>
    <row r="11" spans="1:7" ht="17.25" customHeight="1" x14ac:dyDescent="0.35">
      <c r="A11" s="1"/>
      <c r="B11" s="24" t="s">
        <v>52</v>
      </c>
      <c r="C11" s="60"/>
      <c r="D11" s="60"/>
      <c r="E11" s="8">
        <f>-('Fane 10. Bortfald'!C13+'Fane 10. Bortfald'!E13)</f>
        <v>0</v>
      </c>
      <c r="F11" s="60" t="s">
        <v>3</v>
      </c>
      <c r="G11" s="1"/>
    </row>
    <row r="12" spans="1:7" ht="17.25" customHeight="1" x14ac:dyDescent="0.35">
      <c r="A12" s="1"/>
      <c r="B12" s="24" t="s">
        <v>54</v>
      </c>
      <c r="C12" s="60"/>
      <c r="D12" s="60"/>
      <c r="E12" s="8">
        <f>'Fane 9. Tilknyttet virksomhed'!C12+'Fane 9. Tilknyttet virksomhed'!E12</f>
        <v>0</v>
      </c>
      <c r="F12" s="60" t="s">
        <v>3</v>
      </c>
      <c r="G12" s="1"/>
    </row>
    <row r="13" spans="1:7" ht="17.25" customHeight="1" x14ac:dyDescent="0.35">
      <c r="A13" s="1"/>
      <c r="B13" s="24" t="s">
        <v>17</v>
      </c>
      <c r="C13" s="60"/>
      <c r="D13" s="60"/>
      <c r="E13" s="8">
        <f>SUM(E9:E12)*'Fane 11. Nøgletal'!C15</f>
        <v>162910.84095347582</v>
      </c>
      <c r="F13" s="60" t="s">
        <v>3</v>
      </c>
      <c r="G13" s="1"/>
    </row>
    <row r="14" spans="1:7" ht="17.25" customHeight="1" x14ac:dyDescent="0.35">
      <c r="A14" s="1"/>
      <c r="B14" s="24" t="s">
        <v>44</v>
      </c>
      <c r="C14" s="60"/>
      <c r="D14" s="60"/>
      <c r="E14" s="8">
        <f>-SUM(E9,E10:E13)*'Fane 11. Nøgletal'!C20</f>
        <v>-80563.986998711596</v>
      </c>
      <c r="F14" s="60" t="s">
        <v>3</v>
      </c>
      <c r="G14" s="1"/>
    </row>
    <row r="15" spans="1:7" ht="15" customHeight="1" x14ac:dyDescent="0.35">
      <c r="A15" s="1"/>
      <c r="B15" s="65" t="s">
        <v>19</v>
      </c>
      <c r="C15" s="29"/>
      <c r="D15" s="29"/>
      <c r="E15" s="9">
        <f>SUM(E9,E10:E14)</f>
        <v>4658494.0717490287</v>
      </c>
      <c r="F15" s="53" t="s">
        <v>3</v>
      </c>
      <c r="G15" s="1"/>
    </row>
    <row r="16" spans="1:7" ht="15" customHeight="1" x14ac:dyDescent="0.35">
      <c r="A16" s="1"/>
      <c r="B16" s="52" t="s">
        <v>11</v>
      </c>
      <c r="C16" s="52"/>
      <c r="D16" s="52"/>
      <c r="E16" s="52"/>
      <c r="F16" s="52"/>
      <c r="G16" s="1"/>
    </row>
    <row r="17" spans="1:7" ht="15" customHeight="1" x14ac:dyDescent="0.35">
      <c r="A17" s="1"/>
      <c r="B17" s="53" t="s">
        <v>11</v>
      </c>
      <c r="C17" s="53"/>
      <c r="D17" s="53"/>
      <c r="E17" s="9">
        <f>'Fane 4. Ikke-påvirkelige omk.'!C14</f>
        <v>1259176.4201044801</v>
      </c>
      <c r="F17" s="53" t="s">
        <v>3</v>
      </c>
      <c r="G17" s="1"/>
    </row>
    <row r="18" spans="1:7" ht="15" customHeight="1" x14ac:dyDescent="0.35">
      <c r="A18" s="1"/>
      <c r="B18" s="52" t="s">
        <v>36</v>
      </c>
      <c r="C18" s="52"/>
      <c r="D18" s="52"/>
      <c r="E18" s="52"/>
      <c r="F18" s="52"/>
      <c r="G18" s="1"/>
    </row>
    <row r="19" spans="1:7" ht="15" customHeight="1" x14ac:dyDescent="0.35">
      <c r="A19" s="1"/>
      <c r="B19" s="24" t="s">
        <v>33</v>
      </c>
      <c r="C19" s="60"/>
      <c r="D19" s="60"/>
      <c r="E19" s="8">
        <f>'Fane 8.2. Engangstillæg'!C11</f>
        <v>0</v>
      </c>
      <c r="F19" s="60" t="s">
        <v>3</v>
      </c>
      <c r="G19" s="1"/>
    </row>
    <row r="20" spans="1:7" x14ac:dyDescent="0.35">
      <c r="A20" s="1"/>
      <c r="B20" s="24" t="s">
        <v>34</v>
      </c>
      <c r="C20" s="60"/>
      <c r="D20" s="60"/>
      <c r="E20" s="8">
        <f>'Fane 8.2. Engangstillæg'!E11</f>
        <v>0</v>
      </c>
      <c r="F20" s="60" t="s">
        <v>3</v>
      </c>
      <c r="G20" s="1"/>
    </row>
    <row r="21" spans="1:7" x14ac:dyDescent="0.35">
      <c r="A21" s="1"/>
      <c r="B21" s="24" t="s">
        <v>106</v>
      </c>
      <c r="C21" s="60"/>
      <c r="D21" s="60"/>
      <c r="E21" s="8">
        <f>-SUM(E19:E20)*'Fane 11. Nøgletal'!C20</f>
        <v>0</v>
      </c>
      <c r="F21" s="60" t="s">
        <v>3</v>
      </c>
      <c r="G21" s="1"/>
    </row>
    <row r="22" spans="1:7" ht="15" customHeight="1" x14ac:dyDescent="0.35">
      <c r="A22" s="1"/>
      <c r="B22" s="65" t="s">
        <v>37</v>
      </c>
      <c r="C22" s="29"/>
      <c r="D22" s="29"/>
      <c r="E22" s="9">
        <f>SUM(E19:E21)</f>
        <v>0</v>
      </c>
      <c r="F22" s="53" t="s">
        <v>3</v>
      </c>
      <c r="G22" s="1"/>
    </row>
    <row r="23" spans="1:7" x14ac:dyDescent="0.35">
      <c r="A23" s="1"/>
      <c r="B23" s="52" t="s">
        <v>62</v>
      </c>
      <c r="C23" s="52"/>
      <c r="D23" s="52"/>
      <c r="E23" s="52"/>
      <c r="F23" s="52"/>
      <c r="G23" s="1"/>
    </row>
    <row r="24" spans="1:7" x14ac:dyDescent="0.35">
      <c r="A24" s="1"/>
      <c r="B24" s="65" t="s">
        <v>63</v>
      </c>
      <c r="C24" s="32"/>
      <c r="D24" s="32"/>
      <c r="E24" s="9">
        <f>'Fane 5. Kontrol af ØR2021'!E30</f>
        <v>-94817.045710839331</v>
      </c>
      <c r="F24" s="53" t="s">
        <v>3</v>
      </c>
      <c r="G24" s="1"/>
    </row>
    <row r="25" spans="1:7" x14ac:dyDescent="0.35">
      <c r="A25" s="1"/>
      <c r="B25" s="52" t="s">
        <v>75</v>
      </c>
      <c r="C25" s="52"/>
      <c r="D25" s="52"/>
      <c r="E25" s="52"/>
      <c r="F25" s="52"/>
      <c r="G25" s="1"/>
    </row>
    <row r="26" spans="1:7" x14ac:dyDescent="0.35">
      <c r="A26" s="1"/>
      <c r="B26" s="53" t="s">
        <v>76</v>
      </c>
      <c r="C26" s="53"/>
      <c r="D26" s="53"/>
      <c r="E26" s="9">
        <f>'Fane 6. Skattesagen'!G12</f>
        <v>0</v>
      </c>
      <c r="F26" s="53" t="s">
        <v>3</v>
      </c>
      <c r="G26" s="1"/>
    </row>
    <row r="27" spans="1:7" x14ac:dyDescent="0.35">
      <c r="A27" s="1"/>
      <c r="B27" s="52" t="s">
        <v>39</v>
      </c>
      <c r="C27" s="52"/>
      <c r="D27" s="52"/>
      <c r="E27" s="10">
        <f>SUM(E15:E17:E22:E24:E26)</f>
        <v>5822853.4461426698</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BDsyMkKCocqe4sC/1LjoA3HyjtxcXH3fZmI6b3Qaefp032ecHWTUByXUu+qgPkEGTs7OIpbyqrAAaTynz5Fizg==" saltValue="u2smu3yBP0yT52MoiQjHY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83</v>
      </c>
      <c r="C3" s="89"/>
      <c r="D3" s="89"/>
      <c r="E3" s="89"/>
      <c r="F3" s="89"/>
      <c r="G3" s="1"/>
    </row>
    <row r="4" spans="1:7" ht="15" customHeight="1" x14ac:dyDescent="0.35">
      <c r="A4" s="1"/>
      <c r="B4" s="89"/>
      <c r="C4" s="89"/>
      <c r="D4" s="89"/>
      <c r="E4" s="89"/>
      <c r="F4" s="89"/>
      <c r="G4" s="1"/>
    </row>
    <row r="5" spans="1:7" x14ac:dyDescent="0.35">
      <c r="A5" s="1"/>
      <c r="B5" s="90"/>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56</v>
      </c>
      <c r="C8" s="60"/>
      <c r="D8" s="60"/>
      <c r="E8" s="7">
        <f>'Fane 2.1. Økonomisk ramme 2023'!E15</f>
        <v>4658494.0717490287</v>
      </c>
      <c r="F8" s="60" t="s">
        <v>3</v>
      </c>
      <c r="G8" s="1"/>
    </row>
    <row r="9" spans="1:7" ht="15" customHeight="1" x14ac:dyDescent="0.35">
      <c r="A9" s="1"/>
      <c r="B9" s="51" t="s">
        <v>17</v>
      </c>
      <c r="C9" s="60"/>
      <c r="D9" s="60"/>
      <c r="E9" s="8">
        <f>SUM(E8:E8)*'Fane 11. Nøgletal'!C15</f>
        <v>165842.38895426542</v>
      </c>
      <c r="F9" s="60" t="s">
        <v>3</v>
      </c>
      <c r="G9" s="1"/>
    </row>
    <row r="10" spans="1:7" ht="15" customHeight="1" x14ac:dyDescent="0.35">
      <c r="A10" s="1"/>
      <c r="B10" s="51" t="s">
        <v>44</v>
      </c>
      <c r="C10" s="60"/>
      <c r="D10" s="60"/>
      <c r="E10" s="8">
        <f>-SUM(E8:E9)*'Fane 11. Nøgletal'!C20</f>
        <v>-82013.719831955998</v>
      </c>
      <c r="F10" s="60" t="s">
        <v>3</v>
      </c>
      <c r="G10" s="1"/>
    </row>
    <row r="11" spans="1:7" ht="15" customHeight="1" x14ac:dyDescent="0.35">
      <c r="A11" s="1"/>
      <c r="B11" s="29" t="s">
        <v>19</v>
      </c>
      <c r="C11" s="29"/>
      <c r="D11" s="29"/>
      <c r="E11" s="9">
        <f>SUM(E8:E10)</f>
        <v>4742322.7408713382</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omk.'!C14*(1+'Fane 11. Nøgletal'!C15)</f>
        <v>1304003.1006601998</v>
      </c>
      <c r="F13" s="53" t="s">
        <v>3</v>
      </c>
      <c r="G13" s="1"/>
    </row>
    <row r="14" spans="1:7" x14ac:dyDescent="0.35">
      <c r="A14" s="1"/>
      <c r="B14" s="52" t="s">
        <v>62</v>
      </c>
      <c r="C14" s="52"/>
      <c r="D14" s="52"/>
      <c r="E14" s="52"/>
      <c r="F14" s="52"/>
      <c r="G14" s="1"/>
    </row>
    <row r="15" spans="1:7" x14ac:dyDescent="0.35">
      <c r="A15" s="1"/>
      <c r="B15" s="53" t="s">
        <v>77</v>
      </c>
      <c r="C15" s="33"/>
      <c r="D15" s="33"/>
      <c r="E15" s="9">
        <f>'Fane 5. Kontrol af ØR2021'!E30</f>
        <v>-94817.045710839331</v>
      </c>
      <c r="F15" s="53" t="s">
        <v>3</v>
      </c>
      <c r="G15" s="1"/>
    </row>
    <row r="16" spans="1:7" x14ac:dyDescent="0.35">
      <c r="A16" s="1"/>
      <c r="B16" s="52" t="s">
        <v>75</v>
      </c>
      <c r="C16" s="52"/>
      <c r="D16" s="52"/>
      <c r="E16" s="52"/>
      <c r="F16" s="52"/>
      <c r="G16" s="1"/>
    </row>
    <row r="17" spans="1:7" x14ac:dyDescent="0.35">
      <c r="A17" s="1"/>
      <c r="B17" s="53" t="s">
        <v>76</v>
      </c>
      <c r="C17" s="53"/>
      <c r="D17" s="53"/>
      <c r="E17" s="9">
        <f>'Fane 6. Skattesagen'!G13</f>
        <v>0</v>
      </c>
      <c r="F17" s="53" t="s">
        <v>3</v>
      </c>
      <c r="G17" s="1"/>
    </row>
    <row r="18" spans="1:7" x14ac:dyDescent="0.35">
      <c r="A18" s="1"/>
      <c r="B18" s="52" t="s">
        <v>57</v>
      </c>
      <c r="C18" s="52"/>
      <c r="D18" s="52"/>
      <c r="E18" s="10">
        <f>SUM(E11,E13,E15,E17)</f>
        <v>5951508.7958206981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vnug1yMIH/yke02lseA8qxR5JeE28roFkOgmE9WgpATKcLfdcyTKyH19aX12evl+dy7Yal5Xkkwd5V6QALU4jw==" saltValue="WM/w09wfJFTJwkj69gUnG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65</v>
      </c>
      <c r="C8" s="60"/>
      <c r="D8" s="60"/>
      <c r="E8" s="7">
        <f>'Fane 2.2. Økonomisk ramme 2024'!E11</f>
        <v>4742322.7408713382</v>
      </c>
      <c r="F8" s="60" t="s">
        <v>3</v>
      </c>
      <c r="G8" s="1"/>
    </row>
    <row r="9" spans="1:7" ht="15" customHeight="1" x14ac:dyDescent="0.35">
      <c r="A9" s="1"/>
      <c r="B9" s="51" t="s">
        <v>17</v>
      </c>
      <c r="C9" s="60"/>
      <c r="D9" s="60"/>
      <c r="E9" s="8">
        <f>SUM(E8:E8)*'Fane 11. Nøgletal'!C15</f>
        <v>168826.68957501964</v>
      </c>
      <c r="F9" s="60" t="s">
        <v>3</v>
      </c>
      <c r="G9" s="1"/>
    </row>
    <row r="10" spans="1:7" ht="15" customHeight="1" x14ac:dyDescent="0.35">
      <c r="A10" s="1"/>
      <c r="B10" s="51" t="s">
        <v>44</v>
      </c>
      <c r="C10" s="60"/>
      <c r="D10" s="60"/>
      <c r="E10" s="8">
        <f>-SUM(E8:E9)*'Fane 11. Nøgletal'!C20</f>
        <v>-83489.540317588078</v>
      </c>
      <c r="F10" s="60" t="s">
        <v>3</v>
      </c>
      <c r="G10" s="1"/>
    </row>
    <row r="11" spans="1:7" x14ac:dyDescent="0.35">
      <c r="A11" s="1"/>
      <c r="B11" s="29" t="s">
        <v>19</v>
      </c>
      <c r="C11" s="29"/>
      <c r="D11" s="29"/>
      <c r="E11" s="9">
        <f>SUM(E8:E10)</f>
        <v>4827659.890128769</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omk.'!C14*(1+'Fane 11. Nøgletal'!C15)^2</f>
        <v>1350425.6110437028</v>
      </c>
      <c r="F13" s="53" t="s">
        <v>3</v>
      </c>
      <c r="G13" s="1"/>
    </row>
    <row r="14" spans="1:7" ht="15" customHeight="1" x14ac:dyDescent="0.35">
      <c r="A14" s="1"/>
      <c r="B14" s="52" t="s">
        <v>62</v>
      </c>
      <c r="C14" s="52"/>
      <c r="D14" s="52"/>
      <c r="E14" s="52"/>
      <c r="F14" s="52"/>
      <c r="G14" s="1"/>
    </row>
    <row r="15" spans="1:7" ht="15" customHeight="1" x14ac:dyDescent="0.35">
      <c r="A15" s="1"/>
      <c r="B15" s="53" t="s">
        <v>63</v>
      </c>
      <c r="C15" s="33"/>
      <c r="D15" s="33"/>
      <c r="E15" s="9">
        <v>0</v>
      </c>
      <c r="F15" s="53" t="s">
        <v>3</v>
      </c>
      <c r="G15" s="1"/>
    </row>
    <row r="16" spans="1:7" ht="15" customHeight="1" x14ac:dyDescent="0.35">
      <c r="A16" s="1"/>
      <c r="B16" s="52" t="s">
        <v>75</v>
      </c>
      <c r="C16" s="52"/>
      <c r="D16" s="52"/>
      <c r="E16" s="52"/>
      <c r="F16" s="52"/>
      <c r="G16" s="1"/>
    </row>
    <row r="17" spans="1:7" ht="15" customHeight="1" x14ac:dyDescent="0.35">
      <c r="A17" s="1"/>
      <c r="B17" s="53" t="s">
        <v>76</v>
      </c>
      <c r="C17" s="53"/>
      <c r="D17" s="53"/>
      <c r="E17" s="9">
        <f>'Fane 6. Skattesagen'!G14</f>
        <v>0</v>
      </c>
      <c r="F17" s="53" t="s">
        <v>3</v>
      </c>
      <c r="G17" s="1"/>
    </row>
    <row r="18" spans="1:7" x14ac:dyDescent="0.35">
      <c r="A18" s="1"/>
      <c r="B18" s="52" t="s">
        <v>66</v>
      </c>
      <c r="C18" s="52"/>
      <c r="D18" s="52"/>
      <c r="E18" s="10">
        <f>SUM(E11,E13,E15,E17)</f>
        <v>6178085.5011724718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9jML4AZboVZV6dNMCya8DYh9b+u24A9b0HlFFaawMw3I+zvKR2klzWa1Q78VXbYpRFh1aNaV8h9q0wskXGXjag==" saltValue="wQ07DyyfDMWHQMdM2YoQe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2" t="s">
        <v>12</v>
      </c>
      <c r="C7" s="52"/>
      <c r="D7" s="52"/>
      <c r="E7" s="52"/>
      <c r="F7" s="52"/>
      <c r="G7" s="1"/>
    </row>
    <row r="8" spans="1:7" ht="15" customHeight="1" x14ac:dyDescent="0.35">
      <c r="A8" s="1"/>
      <c r="B8" s="60" t="s">
        <v>86</v>
      </c>
      <c r="C8" s="60"/>
      <c r="D8" s="60"/>
      <c r="E8" s="7">
        <f>'Fane 2.3. Økonomisk ramme 2025'!E11</f>
        <v>4827659.890128769</v>
      </c>
      <c r="F8" s="60" t="s">
        <v>3</v>
      </c>
      <c r="G8" s="1"/>
    </row>
    <row r="9" spans="1:7" ht="15" customHeight="1" x14ac:dyDescent="0.35">
      <c r="A9" s="1"/>
      <c r="B9" s="51" t="s">
        <v>17</v>
      </c>
      <c r="C9" s="60"/>
      <c r="D9" s="60"/>
      <c r="E9" s="8">
        <f>SUM(E8:E8)*'Fane 11. Nøgletal'!C15</f>
        <v>171864.69208858418</v>
      </c>
      <c r="F9" s="60" t="s">
        <v>3</v>
      </c>
      <c r="G9" s="1"/>
    </row>
    <row r="10" spans="1:7" ht="15" customHeight="1" x14ac:dyDescent="0.35">
      <c r="A10" s="1"/>
      <c r="B10" s="51" t="s">
        <v>44</v>
      </c>
      <c r="C10" s="60"/>
      <c r="D10" s="60"/>
      <c r="E10" s="8">
        <f>-SUM(E8:E9)*'Fane 11. Nøgletal'!C20</f>
        <v>-84991.917897695021</v>
      </c>
      <c r="F10" s="60" t="s">
        <v>3</v>
      </c>
      <c r="G10" s="1"/>
    </row>
    <row r="11" spans="1:7" x14ac:dyDescent="0.35">
      <c r="A11" s="1"/>
      <c r="B11" s="29" t="s">
        <v>19</v>
      </c>
      <c r="C11" s="29"/>
      <c r="D11" s="29"/>
      <c r="E11" s="9">
        <f>SUM(E8:E10)</f>
        <v>4914532.6643196587</v>
      </c>
      <c r="F11" s="53" t="s">
        <v>3</v>
      </c>
      <c r="G11" s="1"/>
    </row>
    <row r="12" spans="1:7" x14ac:dyDescent="0.35">
      <c r="A12" s="1"/>
      <c r="B12" s="52" t="s">
        <v>11</v>
      </c>
      <c r="C12" s="52"/>
      <c r="D12" s="52"/>
      <c r="E12" s="52"/>
      <c r="F12" s="52"/>
      <c r="G12" s="1"/>
    </row>
    <row r="13" spans="1:7" ht="15" customHeight="1" x14ac:dyDescent="0.35">
      <c r="A13" s="1"/>
      <c r="B13" s="53" t="s">
        <v>11</v>
      </c>
      <c r="C13" s="53"/>
      <c r="D13" s="53"/>
      <c r="E13" s="9">
        <f>'Fane 4. Ikke-påvirkelige omk.'!C14*(1+'Fane 11. Nøgletal'!C15)^3</f>
        <v>1398500.7627968588</v>
      </c>
      <c r="F13" s="53" t="s">
        <v>3</v>
      </c>
      <c r="G13" s="1"/>
    </row>
    <row r="14" spans="1:7" ht="15" customHeight="1" x14ac:dyDescent="0.35">
      <c r="A14" s="1"/>
      <c r="B14" s="52" t="s">
        <v>62</v>
      </c>
      <c r="C14" s="52"/>
      <c r="D14" s="52"/>
      <c r="E14" s="52"/>
      <c r="F14" s="52"/>
      <c r="G14" s="1"/>
    </row>
    <row r="15" spans="1:7" ht="15" customHeight="1" x14ac:dyDescent="0.35">
      <c r="A15" s="1"/>
      <c r="B15" s="53" t="s">
        <v>63</v>
      </c>
      <c r="C15" s="33"/>
      <c r="D15" s="33"/>
      <c r="E15" s="9">
        <v>0</v>
      </c>
      <c r="F15" s="53" t="s">
        <v>3</v>
      </c>
      <c r="G15" s="1"/>
    </row>
    <row r="16" spans="1:7" ht="15" customHeight="1" x14ac:dyDescent="0.35">
      <c r="A16" s="1"/>
      <c r="B16" s="52" t="s">
        <v>75</v>
      </c>
      <c r="C16" s="52"/>
      <c r="D16" s="52"/>
      <c r="E16" s="52"/>
      <c r="F16" s="52"/>
      <c r="G16" s="1"/>
    </row>
    <row r="17" spans="1:7" ht="15" customHeight="1" x14ac:dyDescent="0.35">
      <c r="A17" s="1"/>
      <c r="B17" s="53" t="s">
        <v>76</v>
      </c>
      <c r="C17" s="53"/>
      <c r="D17" s="53"/>
      <c r="E17" s="9">
        <f>'Fane 6. Skattesagen'!G15</f>
        <v>0</v>
      </c>
      <c r="F17" s="53" t="s">
        <v>3</v>
      </c>
      <c r="G17" s="1"/>
    </row>
    <row r="18" spans="1:7" x14ac:dyDescent="0.35">
      <c r="A18" s="1"/>
      <c r="B18" s="52" t="s">
        <v>87</v>
      </c>
      <c r="C18" s="52"/>
      <c r="D18" s="52"/>
      <c r="E18" s="10">
        <f>SUM(E11,E13,E15,E17)</f>
        <v>6313033.427116517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C3SPYBo8zth8CA+XmCfJj1U3oAB0D0nYAnlUp26gIISNTU+SOQSF4YIE+pLYXsOdNywhNdcQ2sJJhxNqerKXYw==" saltValue="K/chSnXmu9+Mt1L0UorG9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88</v>
      </c>
      <c r="C3" s="105"/>
      <c r="D3" s="105"/>
      <c r="E3" s="105"/>
      <c r="F3" s="105"/>
      <c r="G3" s="1"/>
    </row>
    <row r="4" spans="1:7" ht="29.2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2" t="s">
        <v>89</v>
      </c>
      <c r="C8" s="52"/>
      <c r="D8" s="52"/>
      <c r="E8" s="52"/>
      <c r="F8" s="52"/>
      <c r="G8" s="1"/>
    </row>
    <row r="9" spans="1:7" x14ac:dyDescent="0.35">
      <c r="A9" s="1"/>
      <c r="B9" s="106" t="s">
        <v>22</v>
      </c>
      <c r="C9" s="106"/>
      <c r="D9" s="106"/>
      <c r="E9" s="7">
        <v>4562643.0595702687</v>
      </c>
      <c r="F9" s="60" t="s">
        <v>3</v>
      </c>
      <c r="G9" s="1"/>
    </row>
    <row r="10" spans="1:7" x14ac:dyDescent="0.35">
      <c r="A10" s="1"/>
      <c r="B10" s="107" t="s">
        <v>103</v>
      </c>
      <c r="C10" s="108"/>
      <c r="D10" s="109"/>
      <c r="E10" s="7">
        <v>0</v>
      </c>
      <c r="F10" s="60" t="s">
        <v>3</v>
      </c>
      <c r="G10" s="1"/>
    </row>
    <row r="11" spans="1:7" x14ac:dyDescent="0.35">
      <c r="A11" s="1"/>
      <c r="B11" s="92" t="s">
        <v>50</v>
      </c>
      <c r="C11" s="92"/>
      <c r="D11" s="92"/>
      <c r="E11" s="7">
        <v>30075.924100000004</v>
      </c>
      <c r="F11" s="60" t="s">
        <v>3</v>
      </c>
      <c r="G11" s="1"/>
    </row>
    <row r="12" spans="1:7" x14ac:dyDescent="0.35">
      <c r="A12" s="1"/>
      <c r="B12" s="92" t="s">
        <v>54</v>
      </c>
      <c r="C12" s="92"/>
      <c r="D12" s="92"/>
      <c r="E12" s="7">
        <v>0</v>
      </c>
      <c r="F12" s="60" t="s">
        <v>3</v>
      </c>
      <c r="G12" s="1"/>
    </row>
    <row r="13" spans="1:7" x14ac:dyDescent="0.35">
      <c r="A13" s="1"/>
      <c r="B13" s="92" t="s">
        <v>51</v>
      </c>
      <c r="C13" s="92"/>
      <c r="D13" s="92"/>
      <c r="E13" s="8">
        <v>0</v>
      </c>
      <c r="F13" s="60" t="s">
        <v>3</v>
      </c>
      <c r="G13" s="1"/>
    </row>
    <row r="14" spans="1:7" x14ac:dyDescent="0.35">
      <c r="A14" s="1"/>
      <c r="B14" s="92" t="s">
        <v>17</v>
      </c>
      <c r="C14" s="92"/>
      <c r="D14" s="92"/>
      <c r="E14" s="8">
        <f>E9*'Fane 11. Nøgletal'!C13+SUM(E11:E13)*'Fane 11. Nøgletal'!C14</f>
        <v>55763.495876287285</v>
      </c>
      <c r="F14" s="60" t="s">
        <v>3</v>
      </c>
      <c r="G14" s="1"/>
    </row>
    <row r="15" spans="1:7" x14ac:dyDescent="0.35">
      <c r="A15" s="1"/>
      <c r="B15" s="92" t="s">
        <v>44</v>
      </c>
      <c r="C15" s="92"/>
      <c r="D15" s="92"/>
      <c r="E15" s="8">
        <f>-SUM(E9:E14)*'Fane 11. Nøgletal'!C20</f>
        <v>-79024.202152291458</v>
      </c>
      <c r="F15" s="60" t="s">
        <v>3</v>
      </c>
      <c r="G15" s="1"/>
    </row>
    <row r="16" spans="1:7" x14ac:dyDescent="0.35">
      <c r="A16" s="1"/>
      <c r="B16" s="93" t="s">
        <v>19</v>
      </c>
      <c r="C16" s="93"/>
      <c r="D16" s="93"/>
      <c r="E16" s="34">
        <f>SUM(E9:E15)</f>
        <v>4569458.2773942649</v>
      </c>
      <c r="F16" s="35" t="s">
        <v>3</v>
      </c>
      <c r="G16" s="1"/>
    </row>
    <row r="17" spans="1:7" x14ac:dyDescent="0.35">
      <c r="A17" s="1"/>
      <c r="B17" s="94" t="s">
        <v>11</v>
      </c>
      <c r="C17" s="94"/>
      <c r="D17" s="94"/>
      <c r="E17" s="52"/>
      <c r="F17" s="52"/>
      <c r="G17" s="1"/>
    </row>
    <row r="18" spans="1:7" x14ac:dyDescent="0.35">
      <c r="A18" s="1"/>
      <c r="B18" s="95" t="s">
        <v>11</v>
      </c>
      <c r="C18" s="95"/>
      <c r="D18" s="95"/>
      <c r="E18" s="9">
        <v>1228392.4343392502</v>
      </c>
      <c r="F18" s="53" t="s">
        <v>3</v>
      </c>
      <c r="G18" s="1"/>
    </row>
    <row r="19" spans="1:7" ht="15.4" customHeight="1" x14ac:dyDescent="0.35">
      <c r="A19" s="1"/>
      <c r="B19" s="52" t="s">
        <v>36</v>
      </c>
      <c r="C19" s="52"/>
      <c r="D19" s="52"/>
      <c r="E19" s="52"/>
      <c r="F19" s="52"/>
      <c r="G19" s="1"/>
    </row>
    <row r="20" spans="1:7" ht="15.75" customHeight="1" x14ac:dyDescent="0.35">
      <c r="A20" s="1"/>
      <c r="B20" s="96" t="s">
        <v>33</v>
      </c>
      <c r="C20" s="97"/>
      <c r="D20" s="98"/>
      <c r="E20" s="28">
        <v>0</v>
      </c>
      <c r="F20" s="27" t="s">
        <v>3</v>
      </c>
      <c r="G20" s="1"/>
    </row>
    <row r="21" spans="1:7" x14ac:dyDescent="0.35">
      <c r="A21" s="1"/>
      <c r="B21" s="96" t="s">
        <v>34</v>
      </c>
      <c r="C21" s="97"/>
      <c r="D21" s="98"/>
      <c r="E21" s="48">
        <v>0</v>
      </c>
      <c r="F21" s="27" t="s">
        <v>3</v>
      </c>
      <c r="G21" s="1"/>
    </row>
    <row r="22" spans="1:7" x14ac:dyDescent="0.35">
      <c r="A22" s="1"/>
      <c r="B22" s="99" t="s">
        <v>37</v>
      </c>
      <c r="C22" s="100"/>
      <c r="D22" s="101"/>
      <c r="E22" s="9">
        <f>SUM(E20:E21)</f>
        <v>0</v>
      </c>
      <c r="F22" s="9" t="s">
        <v>3</v>
      </c>
      <c r="G22" s="1"/>
    </row>
    <row r="23" spans="1:7" ht="15.75" customHeight="1" x14ac:dyDescent="0.35">
      <c r="A23" s="1"/>
      <c r="B23" s="52" t="s">
        <v>62</v>
      </c>
      <c r="C23" s="52"/>
      <c r="D23" s="52"/>
      <c r="E23" s="52"/>
      <c r="F23" s="52"/>
      <c r="G23" s="1"/>
    </row>
    <row r="24" spans="1:7" x14ac:dyDescent="0.35">
      <c r="A24" s="1"/>
      <c r="B24" s="65" t="s">
        <v>27</v>
      </c>
      <c r="C24" s="29"/>
      <c r="D24" s="29"/>
      <c r="E24" s="9">
        <v>148165.54333333333</v>
      </c>
      <c r="F24" s="53" t="s">
        <v>3</v>
      </c>
      <c r="G24" s="1"/>
    </row>
    <row r="25" spans="1:7" x14ac:dyDescent="0.35">
      <c r="A25" s="1"/>
      <c r="B25" s="65" t="s">
        <v>63</v>
      </c>
      <c r="C25" s="29"/>
      <c r="D25" s="29"/>
      <c r="E25" s="9">
        <v>0</v>
      </c>
      <c r="F25" s="53" t="s">
        <v>3</v>
      </c>
      <c r="G25" s="1"/>
    </row>
    <row r="26" spans="1:7" x14ac:dyDescent="0.35">
      <c r="A26" s="1"/>
      <c r="B26" s="52" t="s">
        <v>75</v>
      </c>
      <c r="C26" s="52"/>
      <c r="D26" s="52"/>
      <c r="E26" s="52"/>
      <c r="F26" s="52"/>
      <c r="G26" s="1"/>
    </row>
    <row r="27" spans="1:7" x14ac:dyDescent="0.35">
      <c r="A27" s="1"/>
      <c r="B27" s="102" t="s">
        <v>76</v>
      </c>
      <c r="C27" s="103"/>
      <c r="D27" s="104"/>
      <c r="E27" s="9">
        <f>'Fane 6. Skattesagen'!G11</f>
        <v>0</v>
      </c>
      <c r="F27" s="53" t="s">
        <v>3</v>
      </c>
      <c r="G27" s="1"/>
    </row>
    <row r="28" spans="1:7" ht="15" customHeight="1" x14ac:dyDescent="0.35">
      <c r="A28" s="1"/>
      <c r="B28" s="73" t="s">
        <v>146</v>
      </c>
      <c r="C28" s="73"/>
      <c r="D28" s="73"/>
      <c r="E28" s="10">
        <f>E16+E18+E22+E24+E25+E27</f>
        <v>5946016.2550668484</v>
      </c>
      <c r="F28" s="11" t="s">
        <v>3</v>
      </c>
      <c r="G28" s="1"/>
    </row>
    <row r="29" spans="1:7" ht="27" customHeight="1" x14ac:dyDescent="0.35">
      <c r="A29" s="1"/>
      <c r="B29" s="91" t="s">
        <v>90</v>
      </c>
      <c r="C29" s="91"/>
      <c r="D29" s="91"/>
      <c r="E29" s="91"/>
      <c r="F29" s="9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ztJF4IRlE6x0rGQjYdZ2jGm1d5BypKzlzGiK0h5kvqLoI9f1MmzowVuT4pmL9jbrV1a6UrRHyZlJPHJ2b/UQQ==" saltValue="JPNhwA+5FSc+FA2Cm0zy4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43</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0" t="s">
        <v>91</v>
      </c>
      <c r="C8" s="111"/>
      <c r="D8" s="112"/>
      <c r="E8" s="1"/>
      <c r="F8" s="1"/>
    </row>
    <row r="9" spans="1:6" ht="15" customHeight="1" x14ac:dyDescent="0.35">
      <c r="A9" s="1"/>
      <c r="B9" s="17" t="s">
        <v>25</v>
      </c>
      <c r="C9" s="53" t="s">
        <v>109</v>
      </c>
      <c r="D9" s="53"/>
      <c r="E9" s="1"/>
      <c r="F9" s="1"/>
    </row>
    <row r="10" spans="1:6" x14ac:dyDescent="0.35">
      <c r="A10" s="1"/>
      <c r="B10" s="23" t="s">
        <v>127</v>
      </c>
      <c r="C10" s="8">
        <v>1151938</v>
      </c>
      <c r="D10" s="12" t="s">
        <v>3</v>
      </c>
      <c r="E10" s="1"/>
      <c r="F10" s="1"/>
    </row>
    <row r="11" spans="1:6" x14ac:dyDescent="0.35">
      <c r="A11" s="1"/>
      <c r="B11" s="23" t="s">
        <v>128</v>
      </c>
      <c r="C11" s="8">
        <v>2000</v>
      </c>
      <c r="D11" s="12" t="s">
        <v>3</v>
      </c>
      <c r="E11" s="1"/>
      <c r="F11" s="1"/>
    </row>
    <row r="12" spans="1:6" x14ac:dyDescent="0.35">
      <c r="A12" s="1"/>
      <c r="B12" s="23" t="s">
        <v>129</v>
      </c>
      <c r="C12" s="8">
        <v>20155</v>
      </c>
      <c r="D12" s="12" t="s">
        <v>3</v>
      </c>
      <c r="E12" s="1"/>
      <c r="F12" s="1"/>
    </row>
    <row r="13" spans="1:6" x14ac:dyDescent="0.35">
      <c r="A13" s="1"/>
      <c r="B13" s="71" t="s">
        <v>92</v>
      </c>
      <c r="C13" s="10">
        <f>SUM(C10:C12)</f>
        <v>1174093</v>
      </c>
      <c r="D13" s="11" t="s">
        <v>3</v>
      </c>
      <c r="E13" s="1"/>
      <c r="F13" s="1"/>
    </row>
    <row r="14" spans="1:6" x14ac:dyDescent="0.35">
      <c r="A14" s="1"/>
      <c r="B14" s="71" t="s">
        <v>93</v>
      </c>
      <c r="C14" s="10">
        <f>C13*(1+'Fane 11. Nøgletal'!C15)^2</f>
        <v>1259176.4201044801</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U9PhTR9tLRhnxpJ0vEyz4Gw+6TaCWp8SlBm2He0zZSif2qjXkGkU9nac4AHifm5Wlah0k3JcqSYBpmJLTR4bjA==" saltValue="hJLVll7HnJogRGQUwsg1V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5" t="s">
        <v>153</v>
      </c>
      <c r="C3" s="105"/>
      <c r="D3" s="105"/>
      <c r="E3" s="105"/>
      <c r="F3" s="105"/>
      <c r="G3" s="1"/>
    </row>
    <row r="4" spans="1:7" ht="15" customHeight="1" x14ac:dyDescent="0.35">
      <c r="A4" s="1"/>
      <c r="B4" s="105"/>
      <c r="C4" s="105"/>
      <c r="D4" s="105"/>
      <c r="E4" s="105"/>
      <c r="F4" s="105"/>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110" t="s">
        <v>72</v>
      </c>
      <c r="C8" s="111"/>
      <c r="D8" s="111"/>
      <c r="E8" s="111"/>
      <c r="F8" s="112"/>
      <c r="G8" s="1"/>
    </row>
    <row r="9" spans="1:7" x14ac:dyDescent="0.35">
      <c r="A9" s="1"/>
      <c r="B9" s="117" t="s">
        <v>94</v>
      </c>
      <c r="C9" s="118"/>
      <c r="D9" s="119"/>
      <c r="E9" s="8">
        <v>-459426.66109504364</v>
      </c>
      <c r="F9" s="12" t="s">
        <v>3</v>
      </c>
      <c r="G9" s="1"/>
    </row>
    <row r="10" spans="1:7" x14ac:dyDescent="0.35">
      <c r="A10" s="1"/>
      <c r="B10" s="117" t="s">
        <v>130</v>
      </c>
      <c r="C10" s="118"/>
      <c r="D10" s="119"/>
      <c r="E10" s="8">
        <v>0</v>
      </c>
      <c r="F10" s="12" t="s">
        <v>3</v>
      </c>
      <c r="G10" s="1"/>
    </row>
    <row r="11" spans="1:7" x14ac:dyDescent="0.35">
      <c r="A11" s="1"/>
      <c r="B11" s="71"/>
      <c r="C11" s="22"/>
      <c r="D11" s="22"/>
      <c r="E11" s="22"/>
      <c r="F11" s="72"/>
      <c r="G11" s="1"/>
    </row>
    <row r="12" spans="1:7" ht="68.25" customHeight="1" x14ac:dyDescent="0.35">
      <c r="A12" s="1"/>
      <c r="B12" s="123" t="s">
        <v>149</v>
      </c>
      <c r="C12" s="124"/>
      <c r="D12" s="124"/>
      <c r="E12" s="124"/>
      <c r="F12" s="125"/>
      <c r="G12" s="1"/>
    </row>
    <row r="13" spans="1:7" ht="27" customHeight="1" x14ac:dyDescent="0.35">
      <c r="A13" s="1"/>
      <c r="B13" s="1"/>
      <c r="C13" s="1"/>
      <c r="D13" s="1"/>
      <c r="E13" s="1"/>
      <c r="F13" s="1"/>
      <c r="G13" s="1"/>
    </row>
    <row r="14" spans="1:7" ht="28.5" customHeight="1" x14ac:dyDescent="0.35">
      <c r="A14" s="1"/>
      <c r="B14" s="110" t="s">
        <v>73</v>
      </c>
      <c r="C14" s="111"/>
      <c r="D14" s="111"/>
      <c r="E14" s="111"/>
      <c r="F14" s="112"/>
      <c r="G14" s="1"/>
    </row>
    <row r="15" spans="1:7" x14ac:dyDescent="0.35">
      <c r="A15" s="1"/>
      <c r="B15" s="117" t="s">
        <v>95</v>
      </c>
      <c r="C15" s="118"/>
      <c r="D15" s="119"/>
      <c r="E15" s="8">
        <v>0</v>
      </c>
      <c r="F15" s="12" t="s">
        <v>3</v>
      </c>
      <c r="G15" s="1"/>
    </row>
    <row r="16" spans="1:7" x14ac:dyDescent="0.35">
      <c r="A16" s="1"/>
      <c r="B16" s="117" t="s">
        <v>131</v>
      </c>
      <c r="C16" s="118"/>
      <c r="D16" s="119"/>
      <c r="E16" s="8">
        <v>0</v>
      </c>
      <c r="F16" s="12" t="s">
        <v>3</v>
      </c>
      <c r="G16" s="1"/>
    </row>
    <row r="17" spans="1:7" x14ac:dyDescent="0.35">
      <c r="A17" s="1"/>
      <c r="B17" s="71"/>
      <c r="C17" s="22"/>
      <c r="D17" s="22"/>
      <c r="E17" s="22"/>
      <c r="F17" s="72"/>
      <c r="G17" s="1"/>
    </row>
    <row r="18" spans="1:7" ht="31.5" customHeight="1" x14ac:dyDescent="0.35">
      <c r="A18" s="1"/>
      <c r="B18" s="123" t="s">
        <v>150</v>
      </c>
      <c r="C18" s="124"/>
      <c r="D18" s="124"/>
      <c r="E18" s="124"/>
      <c r="F18" s="125"/>
      <c r="G18" s="1"/>
    </row>
    <row r="19" spans="1:7" ht="28.5" customHeight="1" x14ac:dyDescent="0.35">
      <c r="A19" s="1"/>
      <c r="B19" s="1"/>
      <c r="C19" s="1"/>
      <c r="D19" s="1"/>
      <c r="E19" s="1"/>
      <c r="F19" s="1"/>
      <c r="G19" s="1"/>
    </row>
    <row r="20" spans="1:7" ht="28.5" customHeight="1" x14ac:dyDescent="0.35">
      <c r="A20" s="1"/>
      <c r="B20" s="62" t="s">
        <v>96</v>
      </c>
      <c r="C20" s="63"/>
      <c r="D20" s="63"/>
      <c r="E20" s="63"/>
      <c r="F20" s="64"/>
      <c r="G20" s="1"/>
    </row>
    <row r="21" spans="1:7" x14ac:dyDescent="0.35">
      <c r="A21" s="1"/>
      <c r="B21" s="66" t="s">
        <v>97</v>
      </c>
      <c r="C21" s="67"/>
      <c r="D21" s="68"/>
      <c r="E21" s="8">
        <v>5899395.9085783213</v>
      </c>
      <c r="F21" s="12" t="s">
        <v>3</v>
      </c>
      <c r="G21" s="1"/>
    </row>
    <row r="22" spans="1:7" x14ac:dyDescent="0.35">
      <c r="A22" s="1"/>
      <c r="B22" s="66" t="s">
        <v>132</v>
      </c>
      <c r="C22" s="67"/>
      <c r="D22" s="68"/>
      <c r="E22" s="8">
        <v>6089030</v>
      </c>
      <c r="F22" s="12" t="s">
        <v>3</v>
      </c>
      <c r="G22" s="1"/>
    </row>
    <row r="23" spans="1:7" x14ac:dyDescent="0.35">
      <c r="A23" s="1"/>
      <c r="B23" s="66" t="s">
        <v>26</v>
      </c>
      <c r="C23" s="67"/>
      <c r="D23" s="68"/>
      <c r="E23" s="8">
        <v>0</v>
      </c>
      <c r="F23" s="12" t="s">
        <v>3</v>
      </c>
      <c r="G23" s="1"/>
    </row>
    <row r="24" spans="1:7" x14ac:dyDescent="0.35">
      <c r="A24" s="1"/>
      <c r="B24" s="54" t="s">
        <v>151</v>
      </c>
      <c r="C24" s="55"/>
      <c r="D24" s="56"/>
      <c r="E24" s="50">
        <f>E21-(E22-E23)</f>
        <v>-189634.09142167866</v>
      </c>
      <c r="F24" s="15" t="s">
        <v>3</v>
      </c>
      <c r="G24" s="1"/>
    </row>
    <row r="25" spans="1:7" x14ac:dyDescent="0.35">
      <c r="A25" s="1"/>
      <c r="B25" s="71"/>
      <c r="C25" s="22"/>
      <c r="D25" s="22"/>
      <c r="E25" s="22"/>
      <c r="F25" s="72"/>
      <c r="G25" s="1"/>
    </row>
    <row r="26" spans="1:7" ht="33.75" customHeight="1" x14ac:dyDescent="0.35">
      <c r="A26" s="1"/>
      <c r="B26" s="1"/>
      <c r="C26" s="1"/>
      <c r="D26" s="1"/>
      <c r="E26" s="1"/>
      <c r="F26" s="1"/>
      <c r="G26" s="1"/>
    </row>
    <row r="27" spans="1:7" ht="28.5" customHeight="1" x14ac:dyDescent="0.35">
      <c r="A27" s="1"/>
      <c r="B27" s="110" t="s">
        <v>133</v>
      </c>
      <c r="C27" s="111"/>
      <c r="D27" s="111"/>
      <c r="E27" s="111"/>
      <c r="F27" s="112"/>
      <c r="G27" s="1"/>
    </row>
    <row r="28" spans="1:7" x14ac:dyDescent="0.35">
      <c r="A28" s="1"/>
      <c r="B28" s="120" t="s">
        <v>62</v>
      </c>
      <c r="C28" s="121"/>
      <c r="D28" s="122"/>
      <c r="E28" s="8">
        <f>IF(AND(E9&gt;0,E24&gt;0),0,IF(AND(E9&lt;0,E24&lt;0),E15+E16+E24,IF(AND(E9&lt;0,E24&gt;0),E15+E16,IF(AND(E9&gt;0,E24&lt;0,E10=0),E24,IF(AND(E9&gt;0,E24&lt;0,ABS(E10)&gt;ABS(E24)),0,IF(AND(E9&gt;0,E24&lt;0,ABS(E10)&lt;ABS(E24)),(E10-ABS(E24)),"fejl"))))))</f>
        <v>-189634.09142167866</v>
      </c>
      <c r="F28" s="12" t="s">
        <v>3</v>
      </c>
      <c r="G28" s="1"/>
    </row>
    <row r="29" spans="1:7" x14ac:dyDescent="0.35">
      <c r="A29" s="1"/>
      <c r="B29" s="120" t="s">
        <v>45</v>
      </c>
      <c r="C29" s="121"/>
      <c r="D29" s="122"/>
      <c r="E29" s="8">
        <v>2</v>
      </c>
      <c r="F29" s="12" t="s">
        <v>18</v>
      </c>
      <c r="G29" s="1"/>
    </row>
    <row r="30" spans="1:7" x14ac:dyDescent="0.35">
      <c r="A30" s="1"/>
      <c r="B30" s="113" t="s">
        <v>74</v>
      </c>
      <c r="C30" s="113"/>
      <c r="D30" s="113"/>
      <c r="E30" s="9">
        <f>E28/E29</f>
        <v>-94817.045710839331</v>
      </c>
      <c r="F30" s="15" t="s">
        <v>3</v>
      </c>
      <c r="G30" s="1"/>
    </row>
    <row r="31" spans="1:7" x14ac:dyDescent="0.35">
      <c r="A31" s="1"/>
      <c r="B31" s="114"/>
      <c r="C31" s="115"/>
      <c r="D31" s="115"/>
      <c r="E31" s="115"/>
      <c r="F31" s="11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eyBzvS3bTfNIVOk0tL60k8xLtYJXKV72TSaD/2BRwOWaPJOFOvL4/kzDP80jqoKqarZ6bEEeGuFxj34erRrm7Q==" saltValue="Q5wv1+fq4paOA3L6OoPvU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6" customWidth="1"/>
    <col min="2" max="2" width="22.54296875" style="46" customWidth="1"/>
    <col min="3" max="3" width="8.26953125" style="46" customWidth="1"/>
    <col min="4" max="6" width="10.7265625" style="46" customWidth="1"/>
    <col min="7" max="7" width="11.1796875" style="46" customWidth="1"/>
    <col min="8" max="8" width="3.26953125" style="46" customWidth="1"/>
    <col min="9" max="9" width="4.81640625" style="46" customWidth="1"/>
    <col min="10" max="16384" width="9.1796875" style="46"/>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126</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0" t="s">
        <v>123</v>
      </c>
      <c r="C8" s="111"/>
      <c r="D8" s="111"/>
      <c r="E8" s="111"/>
      <c r="F8" s="111"/>
      <c r="G8" s="111"/>
      <c r="H8" s="112"/>
      <c r="I8" s="1"/>
    </row>
    <row r="9" spans="1:9" ht="15" customHeight="1" x14ac:dyDescent="0.35">
      <c r="A9" s="1"/>
      <c r="B9" s="102" t="s">
        <v>124</v>
      </c>
      <c r="C9" s="103"/>
      <c r="D9" s="103"/>
      <c r="E9" s="103"/>
      <c r="F9" s="103"/>
      <c r="G9" s="103"/>
      <c r="H9" s="104"/>
      <c r="I9" s="1"/>
    </row>
    <row r="10" spans="1:9" x14ac:dyDescent="0.35">
      <c r="A10" s="1"/>
      <c r="B10" s="107" t="s">
        <v>138</v>
      </c>
      <c r="C10" s="108"/>
      <c r="D10" s="108"/>
      <c r="E10" s="108"/>
      <c r="F10" s="109"/>
      <c r="G10" s="49">
        <v>0</v>
      </c>
      <c r="H10" s="8" t="s">
        <v>3</v>
      </c>
      <c r="I10" s="1"/>
    </row>
    <row r="11" spans="1:9" x14ac:dyDescent="0.35">
      <c r="A11" s="1"/>
      <c r="B11" s="107" t="s">
        <v>139</v>
      </c>
      <c r="C11" s="108"/>
      <c r="D11" s="108"/>
      <c r="E11" s="108"/>
      <c r="F11" s="109"/>
      <c r="G11" s="49">
        <v>0</v>
      </c>
      <c r="H11" s="8" t="s">
        <v>3</v>
      </c>
      <c r="I11" s="1"/>
    </row>
    <row r="12" spans="1:9" x14ac:dyDescent="0.35">
      <c r="A12" s="1"/>
      <c r="B12" s="107" t="s">
        <v>140</v>
      </c>
      <c r="C12" s="108"/>
      <c r="D12" s="108"/>
      <c r="E12" s="108"/>
      <c r="F12" s="109"/>
      <c r="G12" s="8">
        <v>0</v>
      </c>
      <c r="H12" s="8" t="s">
        <v>3</v>
      </c>
      <c r="I12" s="1"/>
    </row>
    <row r="13" spans="1:9" x14ac:dyDescent="0.35">
      <c r="A13" s="1"/>
      <c r="B13" s="107" t="s">
        <v>141</v>
      </c>
      <c r="C13" s="108"/>
      <c r="D13" s="108"/>
      <c r="E13" s="108"/>
      <c r="F13" s="109"/>
      <c r="G13" s="8">
        <v>0</v>
      </c>
      <c r="H13" s="8" t="s">
        <v>3</v>
      </c>
      <c r="I13" s="1"/>
    </row>
    <row r="14" spans="1:9" x14ac:dyDescent="0.35">
      <c r="A14" s="1"/>
      <c r="B14" s="107" t="s">
        <v>142</v>
      </c>
      <c r="C14" s="108"/>
      <c r="D14" s="108"/>
      <c r="E14" s="108"/>
      <c r="F14" s="109"/>
      <c r="G14" s="8">
        <v>0</v>
      </c>
      <c r="H14" s="8" t="s">
        <v>3</v>
      </c>
      <c r="I14" s="1"/>
    </row>
    <row r="15" spans="1:9" x14ac:dyDescent="0.35">
      <c r="A15" s="1"/>
      <c r="B15" s="107" t="s">
        <v>143</v>
      </c>
      <c r="C15" s="108"/>
      <c r="D15" s="108"/>
      <c r="E15" s="108"/>
      <c r="F15" s="109"/>
      <c r="G15" s="8">
        <v>0</v>
      </c>
      <c r="H15" s="8" t="s">
        <v>3</v>
      </c>
      <c r="I15" s="1"/>
    </row>
    <row r="16" spans="1:9" x14ac:dyDescent="0.35">
      <c r="A16" s="1"/>
      <c r="B16" s="107" t="s">
        <v>144</v>
      </c>
      <c r="C16" s="108"/>
      <c r="D16" s="108"/>
      <c r="E16" s="108"/>
      <c r="F16" s="109"/>
      <c r="G16" s="8">
        <v>0</v>
      </c>
      <c r="H16" s="8" t="s">
        <v>3</v>
      </c>
      <c r="I16" s="1"/>
    </row>
    <row r="17" spans="1:9" x14ac:dyDescent="0.35">
      <c r="A17" s="1"/>
      <c r="B17" s="107" t="s">
        <v>145</v>
      </c>
      <c r="C17" s="108"/>
      <c r="D17" s="108"/>
      <c r="E17" s="108"/>
      <c r="F17" s="109"/>
      <c r="G17" s="8">
        <v>0</v>
      </c>
      <c r="H17" s="8" t="s">
        <v>3</v>
      </c>
      <c r="I17" s="1"/>
    </row>
    <row r="18" spans="1:9" x14ac:dyDescent="0.35">
      <c r="A18" s="1"/>
      <c r="B18" s="110" t="s">
        <v>125</v>
      </c>
      <c r="C18" s="111"/>
      <c r="D18" s="111"/>
      <c r="E18" s="111"/>
      <c r="F18" s="112"/>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c3LRvuXOG/n/2+56PCumwm39/Z7RLeF9ZpjWp3Ter9Y/PlJqVCn/cXU/hDIHEcnhQjkHlpW5+6IAc7eQOxGz9g==" saltValue="srBixECbAGGurnuguIYxB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2022-08-18T18:47:59Z</dcterms:modified>
</cp:coreProperties>
</file>