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HOFOR Spildevand Albertslund AS (S041)\ØR2025\"/>
    </mc:Choice>
  </mc:AlternateContent>
  <xr:revisionPtr revIDLastSave="0" documentId="13_ncr:1_{51CD4101-9D1B-4C34-9ACA-033D60772E43}" xr6:coauthVersionLast="36" xr6:coauthVersionMax="36" xr10:uidLastSave="{00000000-0000-0000-0000-000000000000}"/>
  <bookViews>
    <workbookView xWindow="3120" yWindow="990" windowWidth="12750" windowHeight="4620" tabRatio="872" firstSheet="11" activeTab="16"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12. Periodevise driftsomk." sheetId="20" r:id="rId12"/>
    <sheet name="Fane 8. Skattesagen" sheetId="41" r:id="rId13"/>
    <sheet name="Fane 9. Korrektion af ØR2023" sheetId="40" r:id="rId14"/>
    <sheet name="Fane 10. Anlægsprojekter (§ 19)" sheetId="11" r:id="rId15"/>
    <sheet name="Fane 11.1. Varige tillæg" sheetId="37" r:id="rId16"/>
    <sheet name="Fane 11.2. Engangstillæg" sheetId="39"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<sst xmlns="http://schemas.openxmlformats.org/spreadsheetml/2006/main" count="550" uniqueCount="235">
  <si>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</si>
  <si>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</si>
  <si>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</si>
  <si>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</si>
  <si>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</si>
  <si>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</si>
  <si>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</si>
  <si>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</si>
  <si>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</si>
  <si>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</si>
  <si>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</si>
  <si>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</si>
  <si>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</si>
  <si>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</si>
  <si>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</si>
  <si>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</si>
  <si>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</si>
  <si>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</si>
  <si>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</si>
  <si>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</si>
  <si>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</si>
  <si>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</si>
  <si>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</si>
  <si>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</si>
  <si>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</si>
  <si>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</si>
  <si>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</si>
  <si>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</si>
  <si>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</si>
  <si>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</si>
  <si>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</si>
  <si>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</si>
  <si>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</si>
  <si>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</si>
  <si>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</si>
  <si>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</si>
  <si>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</si>
  <si>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</si>
  <si>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</si>
  <si>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</si>
  <si>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</si>
  <si>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</si>
  <si>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</si>
  <si>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</si>
  <si>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</si>
  <si>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</si>
  <si>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</si>
  <si>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</si>
  <si>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</si>
  <si>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</si>
  <si>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</si>
  <si>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</si>
  <si>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</si>
  <si>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</si>
  <si>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</si>
  <si>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</si>
  <si>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</si>
  <si>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</si>
  <si>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</si>
  <si>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</si>
  <si>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</si>
  <si>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</si>
  <si>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</si>
  <si>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</si>
  <si>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</si>
  <si>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</si>
  <si>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</si>
  <si>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</si>
  <si>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</si>
  <si>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</si>
  <si>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</si>
  <si>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</si>
  <si>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</si>
  <si>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</si>
  <si>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</si>
  <si>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</si>
  <si>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</si>
  <si>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</si>
  <si>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</si>
  <si>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</si>
  <si>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</si>
  <si>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</si>
  <si>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</si>
  <si>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</si>
  <si>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</si>
  <si>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</si>
  <si>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</si>
  <si>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</si>
  <si>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</si>
  <si>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</si>
  <si>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</si>
  <si>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</si>
  <si>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</si>
  <si>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</si>
  <si>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</si>
  <si>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</si>
  <si>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</si>
  <si>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</si>
  <si>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</si>
  <si>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</si>
  <si>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</si>
  <si>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</si>
  <si>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</si>
  <si>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</si>
  <si>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</si>
  <si>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</si>
  <si>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</si>
  <si>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</si>
  <si>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</si>
  <si>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</si>
  <si>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</si>
  <si>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</si>
  <si>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</si>
  <si>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</si>
  <si>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</si>
  <si>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</si>
  <si>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</si>
  <si>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</si>
  <si>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</si>
  <si>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</si>
  <si>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</si>
  <si>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</si>
  <si>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</si>
  <si>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</si>
  <si>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</si>
  <si>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</si>
  <si>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</si>
  <si>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</si>
  <si>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</si>
  <si>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</si>
  <si>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</si>
  <si>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</si>
  <si>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</si>
  <si>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</si>
  <si>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</si>
  <si>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</si>
  <si>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</si>
  <si>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</si>
  <si>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</si>
  <si>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</si>
  <si>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</si>
  <si>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</si>
  <si>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</si>
  <si>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</si>
  <si>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</si>
  <si>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</si>
  <si>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</si>
  <si>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</si>
  <si>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</si>
  <si>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</si>
  <si>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</si>
  <si>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</si>
  <si>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</si>
  <si>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</si>
  <si>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</si>
  <si>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</si>
  <si>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</si>
  <si>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</si>
  <si>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</si>
  <si>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</si>
  <si>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</si>
  <si>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</si>
  <si>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</si>
  <si>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</si>
  <si>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</si>
  <si>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</si>
  <si>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</si>
  <si>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</si>
  <si>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</si>
  <si>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</si>
  <si>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</si>
  <si>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</si>
  <si>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</si>
  <si>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</si>
  <si>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</si>
  <si>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</si>
  <si>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</si>
  <si>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</si>
  <si>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</si>
  <si>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</si>
  <si>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</si>
  <si>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</si>
  <si>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</si>
  <si>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</si>
  <si>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</si>
  <si>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</si>
  <si>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</si>
  <si>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</si>
  <si>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</si>
  <si>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</si>
  <si>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</si>
  <si>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</si>
  <si>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</si>
  <si>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</si>
  <si>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</si>
  <si>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</si>
  <si>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</si>
  <si>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</si>
  <si>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</si>
  <si>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</si>
  <si>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</si>
  <si>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</si>
  <si>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</si>
  <si>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</si>
  <si>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</si>
  <si>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</si>
  <si>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</si>
  <si>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</si>
  <si>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</si>
  <si>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</si>
  <si>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</si>
  <si>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</si>
  <si>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</si>
  <si>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</si>
  <si>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</si>
  <si>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</si>
  <si>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</si>
  <si>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</si>
  <si>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</si>
  <si>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</si>
  <si>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</si>
  <si>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</si>
  <si>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</si>
  <si>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</si>
  <si>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</si>
  <si>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</si>
  <si>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Afgift til Forsyningssekretariatet</t>
  </si>
  <si>
    <t>Køb af ydelser og produkter fra andre vandselskaber reguleret af vandsektorloven</t>
  </si>
  <si>
    <t>Ejendomsskatter</t>
  </si>
  <si>
    <t>Gebyr til Miljøstyrelsen</t>
  </si>
  <si>
    <t>Til statusmeddelelse for 2025</t>
  </si>
  <si>
    <t>Svinepytten</t>
  </si>
  <si>
    <t>Byudvikling Roholmsvej</t>
  </si>
  <si>
    <t>Øget antal forbrugere</t>
  </si>
  <si>
    <t>Periodevise driftsomkostninger - Bassin Holsbjergvej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</si>
</sst>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zoomScaleNormal="100" workbookViewId="0"/>
  </sheetViews>
  <sheetFormatPr defaultColWidth="0" defaultRowHeight="14.5" zeroHeight="1" x14ac:dyDescent="0.35"/>
  <cols>
    <col min="1" max="1" width="11" style="2" customWidth="1"/>
    <col min="2" max="3" width="9.1796875" style="2" customWidth="1"/>
    <col min="4" max="4" width="11.7265625" style="2" customWidth="1"/>
    <col min="5" max="5" width="11.54296875" style="2" customWidth="1"/>
    <col min="6" max="6" width="9.1796875" style="2" customWidth="1"/>
    <col min="7" max="7" width="21.54296875" style="2" customWidth="1"/>
    <col min="8" max="8" width="0" style="2" hidden="1" customWidth="1"/>
    <col min="9"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
      <c r="C3" s="1"/>
      <c r="D3" s="1"/>
      <c r="E3" s="1"/>
      <c r="F3" s="1"/>
      <c r="G3" s="1"/>
    </row>
    <row r="4" spans="1:7" ht="15" customHeight="1" x14ac:dyDescent="0.35">
      <c r="A4" s="1"/>
      <c r="B4" s="1"/>
      <c r="C4" s="1"/>
      <c r="D4" s="1"/>
      <c r="E4" s="1"/>
      <c r="F4" s="1"/>
      <c r="G4" s="1"/>
    </row>
    <row r="5" spans="1:7" x14ac:dyDescent="0.35">
      <c r="A5" s="1"/>
      <c r="B5" s="1"/>
      <c r="C5" s="1"/>
      <c r="D5" s="1"/>
      <c r="E5" s="1"/>
      <c r="F5" s="1"/>
      <c r="G5" s="1"/>
    </row>
    <row r="6" spans="1:7" ht="15" customHeight="1" x14ac:dyDescent="0.35">
      <c r="A6" s="1"/>
      <c r="B6" s="3"/>
      <c r="C6" s="87" t="s">
        <v>4</v>
      </c>
      <c r="D6" s="87"/>
      <c r="E6" s="87"/>
      <c r="F6" s="87"/>
      <c r="G6" s="3"/>
    </row>
    <row r="7" spans="1:7" ht="15" customHeight="1" x14ac:dyDescent="0.35">
      <c r="A7" s="1"/>
      <c r="B7" s="3"/>
      <c r="C7" s="87"/>
      <c r="D7" s="87"/>
      <c r="E7" s="87"/>
      <c r="F7" s="87"/>
      <c r="G7" s="3"/>
    </row>
    <row r="8" spans="1:7" ht="15.5" x14ac:dyDescent="0.35">
      <c r="A8" s="1"/>
      <c r="B8" s="4"/>
      <c r="C8" s="95" t="s">
        <v>230</v>
      </c>
      <c r="D8" s="95"/>
      <c r="E8" s="95"/>
      <c r="F8" s="95"/>
      <c r="G8" s="4"/>
    </row>
    <row r="9" spans="1:7" x14ac:dyDescent="0.35">
      <c r="A9" s="1"/>
      <c r="B9" s="5"/>
      <c r="C9" s="5"/>
      <c r="D9" s="5"/>
      <c r="E9" s="5"/>
      <c r="F9" s="5"/>
      <c r="G9" s="5"/>
    </row>
    <row r="10" spans="1:7" x14ac:dyDescent="0.35">
      <c r="A10" s="1"/>
      <c r="B10" s="5"/>
      <c r="C10" s="5"/>
      <c r="D10" s="5"/>
      <c r="E10" s="5"/>
      <c r="F10" s="5"/>
      <c r="G10" s="5"/>
    </row>
    <row r="11" spans="1:7" x14ac:dyDescent="0.35">
      <c r="A11" s="1"/>
      <c r="B11" s="5"/>
      <c r="C11" s="94" t="s">
        <v>5</v>
      </c>
      <c r="D11" s="94"/>
      <c r="E11" s="94"/>
      <c r="F11" s="94"/>
      <c r="G11" s="5"/>
    </row>
    <row r="12" spans="1:7" x14ac:dyDescent="0.35">
      <c r="A12" s="1"/>
      <c r="B12" s="1"/>
      <c r="C12" s="1"/>
      <c r="D12" s="1"/>
      <c r="E12" s="1"/>
      <c r="F12" s="1"/>
      <c r="G12" s="5"/>
    </row>
    <row r="13" spans="1:7" x14ac:dyDescent="0.35">
      <c r="A13" s="1"/>
      <c r="B13" s="6" t="s">
        <v>6</v>
      </c>
      <c r="C13" s="99" t="s">
        <v>127</v>
      </c>
      <c r="D13" s="100"/>
      <c r="E13" s="100"/>
      <c r="F13" s="101"/>
      <c r="G13" s="5"/>
    </row>
    <row r="14" spans="1:7" x14ac:dyDescent="0.35">
      <c r="A14" s="1"/>
      <c r="B14" s="6" t="s">
        <v>16</v>
      </c>
      <c r="C14" s="84" t="s">
        <v>186</v>
      </c>
      <c r="D14" s="85"/>
      <c r="E14" s="85"/>
      <c r="F14" s="86"/>
      <c r="G14" s="5"/>
    </row>
    <row r="15" spans="1:7" x14ac:dyDescent="0.35">
      <c r="A15" s="1"/>
      <c r="B15" s="6" t="s">
        <v>30</v>
      </c>
      <c r="C15" s="84" t="s">
        <v>149</v>
      </c>
      <c r="D15" s="85"/>
      <c r="E15" s="85"/>
      <c r="F15" s="86"/>
      <c r="G15" s="5"/>
    </row>
    <row r="16" spans="1:7" x14ac:dyDescent="0.35">
      <c r="A16" s="1"/>
      <c r="B16" s="6" t="s">
        <v>31</v>
      </c>
      <c r="C16" s="84" t="s">
        <v>151</v>
      </c>
      <c r="D16" s="85"/>
      <c r="E16" s="85"/>
      <c r="F16" s="86"/>
      <c r="G16" s="5"/>
    </row>
    <row r="17" spans="1:8" x14ac:dyDescent="0.35">
      <c r="A17" s="1"/>
      <c r="B17" s="6" t="s">
        <v>61</v>
      </c>
      <c r="C17" s="84" t="s">
        <v>152</v>
      </c>
      <c r="D17" s="85"/>
      <c r="E17" s="85"/>
      <c r="F17" s="86"/>
      <c r="G17" s="5"/>
    </row>
    <row r="18" spans="1:8" x14ac:dyDescent="0.35">
      <c r="A18" s="1"/>
      <c r="B18" s="6" t="s">
        <v>53</v>
      </c>
      <c r="C18" s="96" t="s">
        <v>45</v>
      </c>
      <c r="D18" s="97"/>
      <c r="E18" s="97"/>
      <c r="F18" s="98"/>
      <c r="G18" s="5"/>
    </row>
    <row r="19" spans="1:8" x14ac:dyDescent="0.35">
      <c r="A19" s="1"/>
      <c r="B19" s="6" t="s">
        <v>54</v>
      </c>
      <c r="C19" s="96" t="s">
        <v>46</v>
      </c>
      <c r="D19" s="97"/>
      <c r="E19" s="97"/>
      <c r="F19" s="98"/>
      <c r="G19" s="5"/>
    </row>
    <row r="20" spans="1:8" x14ac:dyDescent="0.35">
      <c r="A20" s="1"/>
      <c r="B20" s="6" t="s">
        <v>7</v>
      </c>
      <c r="C20" s="96" t="s">
        <v>10</v>
      </c>
      <c r="D20" s="97"/>
      <c r="E20" s="97"/>
      <c r="F20" s="98"/>
      <c r="G20" s="5"/>
    </row>
    <row r="21" spans="1:8" x14ac:dyDescent="0.35">
      <c r="A21" s="1"/>
      <c r="B21" s="6" t="s">
        <v>55</v>
      </c>
      <c r="C21" s="88" t="s">
        <v>12</v>
      </c>
      <c r="D21" s="89"/>
      <c r="E21" s="89"/>
      <c r="F21" s="90"/>
      <c r="G21" s="5"/>
    </row>
    <row r="22" spans="1:8" x14ac:dyDescent="0.35">
      <c r="A22" s="1"/>
      <c r="B22" s="6" t="s">
        <v>39</v>
      </c>
      <c r="C22" s="91" t="s">
        <v>153</v>
      </c>
      <c r="D22" s="92"/>
      <c r="E22" s="92"/>
      <c r="F22" s="93"/>
      <c r="G22" s="5"/>
    </row>
    <row r="23" spans="1:8" x14ac:dyDescent="0.35">
      <c r="A23" s="1"/>
      <c r="B23" s="6" t="s">
        <v>8</v>
      </c>
      <c r="C23" s="91" t="s">
        <v>112</v>
      </c>
      <c r="D23" s="92"/>
      <c r="E23" s="92"/>
      <c r="F23" s="93"/>
      <c r="G23" s="5"/>
    </row>
    <row r="24" spans="1:8" x14ac:dyDescent="0.35">
      <c r="A24" s="1"/>
      <c r="B24" s="6" t="s">
        <v>9</v>
      </c>
      <c r="C24" s="91" t="s">
        <v>154</v>
      </c>
      <c r="D24" s="92"/>
      <c r="E24" s="92"/>
      <c r="F24" s="93"/>
      <c r="G24" s="5"/>
    </row>
    <row r="25" spans="1:8" x14ac:dyDescent="0.35">
      <c r="A25" s="1"/>
      <c r="B25" s="6" t="s">
        <v>97</v>
      </c>
      <c r="C25" s="91" t="s">
        <v>91</v>
      </c>
      <c r="D25" s="92"/>
      <c r="E25" s="92"/>
      <c r="F25" s="93"/>
      <c r="G25" s="1"/>
    </row>
    <row r="26" spans="1:8" x14ac:dyDescent="0.35">
      <c r="A26" s="1"/>
      <c r="B26" s="6" t="s">
        <v>98</v>
      </c>
      <c r="C26" s="91" t="s">
        <v>40</v>
      </c>
      <c r="D26" s="92"/>
      <c r="E26" s="92"/>
      <c r="F26" s="93"/>
      <c r="G26" s="1"/>
    </row>
    <row r="27" spans="1:8" x14ac:dyDescent="0.35">
      <c r="A27" s="1"/>
      <c r="B27" s="6" t="s">
        <v>99</v>
      </c>
      <c r="C27" s="91" t="s">
        <v>41</v>
      </c>
      <c r="D27" s="92"/>
      <c r="E27" s="92"/>
      <c r="F27" s="93"/>
      <c r="G27" s="1"/>
    </row>
    <row r="28" spans="1:8" x14ac:dyDescent="0.35">
      <c r="A28" s="1"/>
      <c r="B28" s="6" t="s">
        <v>15</v>
      </c>
      <c r="C28" s="91" t="s">
        <v>42</v>
      </c>
      <c r="D28" s="92"/>
      <c r="E28" s="92"/>
      <c r="F28" s="93"/>
      <c r="G28" s="1"/>
      <c r="H28" s="2" t="s">
        <v>150</v>
      </c>
    </row>
    <row r="29" spans="1:8" x14ac:dyDescent="0.35">
      <c r="A29" s="1"/>
      <c r="B29" s="6" t="s">
        <v>33</v>
      </c>
      <c r="C29" s="91" t="s">
        <v>68</v>
      </c>
      <c r="D29" s="92"/>
      <c r="E29" s="92"/>
      <c r="F29" s="93"/>
      <c r="G29" s="1"/>
    </row>
    <row r="30" spans="1:8" x14ac:dyDescent="0.35">
      <c r="A30" s="1"/>
      <c r="B30" s="6" t="s">
        <v>34</v>
      </c>
      <c r="C30" s="91" t="s">
        <v>32</v>
      </c>
      <c r="D30" s="92"/>
      <c r="E30" s="92"/>
      <c r="F30" s="93"/>
      <c r="G30" s="1"/>
    </row>
    <row r="31" spans="1:8" x14ac:dyDescent="0.35">
      <c r="A31" s="1"/>
      <c r="B31" s="6" t="s">
        <v>100</v>
      </c>
      <c r="C31" s="102" t="s">
        <v>52</v>
      </c>
      <c r="D31" s="103"/>
      <c r="E31" s="103"/>
      <c r="F31" s="104"/>
      <c r="G31" s="1"/>
    </row>
    <row r="32" spans="1:8"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row r="50" spans="1:7" hidden="1" x14ac:dyDescent="0.35">
      <c r="A50" s="44"/>
      <c r="B50" s="44"/>
      <c r="C50" s="44"/>
      <c r="D50" s="44"/>
      <c r="E50" s="44"/>
      <c r="F50" s="44"/>
      <c r="G50" s="44"/>
    </row>
  </sheetData>
  <sheetProtection algorithmName="SHA-512" hashValue="62X2NVa6lqiIxZSigZhFAimUMaS26hk+kxGg8bpFG6dZCIbxEDRRggGmvViIWxwxdSAo9fQAfOT2n9kNFBUGiQ==" saltValue="em3qUSw283lb+0PDfAU+O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5" zeroHeight="1" x14ac:dyDescent="0.35"/>
  <cols>
    <col min="1" max="1" width="5.26953125" style="2" customWidth="1"/>
    <col min="2" max="2" width="56.2695312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105" t="s">
        <v>58</v>
      </c>
      <c r="C3" s="105"/>
      <c r="D3" s="105"/>
      <c r="E3" s="1"/>
    </row>
    <row r="4" spans="1:5" ht="15" customHeight="1" x14ac:dyDescent="0.35">
      <c r="A4" s="1"/>
      <c r="B4" s="105"/>
      <c r="C4" s="105"/>
      <c r="D4" s="105"/>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109" t="s">
        <v>165</v>
      </c>
      <c r="C8" s="110"/>
      <c r="D8" s="111"/>
      <c r="E8" s="1"/>
    </row>
    <row r="9" spans="1:5" ht="15" customHeight="1" x14ac:dyDescent="0.35">
      <c r="A9" s="1"/>
      <c r="B9" s="27" t="s">
        <v>28</v>
      </c>
      <c r="C9" s="67" t="s">
        <v>166</v>
      </c>
      <c r="D9" s="11"/>
      <c r="E9" s="1"/>
    </row>
    <row r="10" spans="1:5" ht="15" customHeight="1" x14ac:dyDescent="0.35">
      <c r="A10" s="1"/>
      <c r="B10" s="72" t="s">
        <v>226</v>
      </c>
      <c r="C10" s="73">
        <v>62862</v>
      </c>
      <c r="D10" s="14" t="s">
        <v>3</v>
      </c>
      <c r="E10" s="1"/>
    </row>
    <row r="11" spans="1:5" ht="15" customHeight="1" x14ac:dyDescent="0.35">
      <c r="A11" s="1"/>
      <c r="B11" s="72" t="s">
        <v>227</v>
      </c>
      <c r="C11" s="73">
        <v>8834248</v>
      </c>
      <c r="D11" s="14" t="s">
        <v>3</v>
      </c>
      <c r="E11" s="1"/>
    </row>
    <row r="12" spans="1:5" x14ac:dyDescent="0.35">
      <c r="A12" s="1"/>
      <c r="B12" s="72" t="s">
        <v>228</v>
      </c>
      <c r="C12" s="73">
        <v>149297</v>
      </c>
      <c r="D12" s="14" t="s">
        <v>3</v>
      </c>
      <c r="E12" s="1"/>
    </row>
    <row r="13" spans="1:5" x14ac:dyDescent="0.35">
      <c r="A13" s="1"/>
      <c r="B13" s="72" t="s">
        <v>229</v>
      </c>
      <c r="C13" s="73">
        <v>10785</v>
      </c>
      <c r="D13" s="14" t="s">
        <v>3</v>
      </c>
      <c r="E13" s="1"/>
    </row>
    <row r="14" spans="1:5" x14ac:dyDescent="0.35">
      <c r="A14" s="1"/>
      <c r="B14" s="72"/>
      <c r="C14" s="73"/>
      <c r="D14" s="14" t="s">
        <v>3</v>
      </c>
      <c r="E14" s="1"/>
    </row>
    <row r="15" spans="1:5" x14ac:dyDescent="0.35">
      <c r="A15" s="1"/>
      <c r="B15" s="72"/>
      <c r="C15" s="73"/>
      <c r="D15" s="14" t="s">
        <v>3</v>
      </c>
      <c r="E15" s="1"/>
    </row>
    <row r="16" spans="1:5" x14ac:dyDescent="0.35">
      <c r="A16" s="1"/>
      <c r="B16" s="72"/>
      <c r="C16" s="73"/>
      <c r="D16" s="14" t="s">
        <v>3</v>
      </c>
      <c r="E16" s="1"/>
    </row>
    <row r="17" spans="1:5" x14ac:dyDescent="0.35">
      <c r="A17" s="1"/>
      <c r="B17" s="72"/>
      <c r="C17" s="73"/>
      <c r="D17" s="14" t="s">
        <v>3</v>
      </c>
      <c r="E17" s="1"/>
    </row>
    <row r="18" spans="1:5" x14ac:dyDescent="0.35">
      <c r="A18" s="1"/>
      <c r="B18" s="72"/>
      <c r="C18" s="73"/>
      <c r="D18" s="14" t="s">
        <v>3</v>
      </c>
      <c r="E18" s="1"/>
    </row>
    <row r="19" spans="1:5" x14ac:dyDescent="0.35">
      <c r="A19" s="1"/>
      <c r="B19" s="72"/>
      <c r="C19" s="73"/>
      <c r="D19" s="14" t="s">
        <v>3</v>
      </c>
      <c r="E19" s="1"/>
    </row>
    <row r="20" spans="1:5" x14ac:dyDescent="0.35">
      <c r="A20" s="1"/>
      <c r="B20" s="33" t="s">
        <v>167</v>
      </c>
      <c r="C20" s="12">
        <f>SUM(C10:C19)</f>
        <v>9057192</v>
      </c>
      <c r="D20" s="13" t="s">
        <v>3</v>
      </c>
      <c r="E20" s="1"/>
    </row>
    <row r="21" spans="1:5" x14ac:dyDescent="0.35">
      <c r="A21" s="1"/>
      <c r="B21" s="33" t="s">
        <v>168</v>
      </c>
      <c r="C21" s="12">
        <f>C20*(1+'Fane 15. Nøgletal'!C10)^2</f>
        <v>10297988.267502479</v>
      </c>
      <c r="D21" s="13" t="s">
        <v>3</v>
      </c>
      <c r="E21" s="1"/>
    </row>
    <row r="22" spans="1:5" x14ac:dyDescent="0.35">
      <c r="A22" s="1"/>
      <c r="B22" s="16"/>
      <c r="C22" s="15"/>
      <c r="D22" s="15"/>
      <c r="E22" s="1"/>
    </row>
    <row r="23" spans="1:5" x14ac:dyDescent="0.35">
      <c r="A23" s="1"/>
      <c r="B23" s="16"/>
      <c r="C23" s="15"/>
      <c r="D23" s="15"/>
      <c r="E23" s="1"/>
    </row>
    <row r="24" spans="1:5" x14ac:dyDescent="0.35">
      <c r="A24" s="1"/>
      <c r="B24" s="109" t="s">
        <v>60</v>
      </c>
      <c r="C24" s="110"/>
      <c r="D24" s="111"/>
      <c r="E24" s="1"/>
    </row>
    <row r="25" spans="1:5" x14ac:dyDescent="0.35">
      <c r="A25" s="1"/>
      <c r="B25" s="37" t="s">
        <v>72</v>
      </c>
      <c r="C25" s="9">
        <v>261804</v>
      </c>
      <c r="D25" s="14" t="s">
        <v>3</v>
      </c>
      <c r="E25" s="1"/>
    </row>
    <row r="26" spans="1:5" x14ac:dyDescent="0.35">
      <c r="A26" s="1"/>
      <c r="B26" s="37" t="s">
        <v>83</v>
      </c>
      <c r="C26" s="9">
        <v>26721</v>
      </c>
      <c r="D26" s="14" t="s">
        <v>3</v>
      </c>
      <c r="E26" s="1"/>
    </row>
    <row r="27" spans="1:5" x14ac:dyDescent="0.35">
      <c r="A27" s="1"/>
      <c r="B27" s="37" t="s">
        <v>148</v>
      </c>
      <c r="C27" s="9">
        <v>27122</v>
      </c>
      <c r="D27" s="14" t="s">
        <v>3</v>
      </c>
      <c r="E27" s="1"/>
    </row>
    <row r="28" spans="1:5" x14ac:dyDescent="0.35">
      <c r="A28" s="1"/>
      <c r="B28" s="34" t="s">
        <v>169</v>
      </c>
      <c r="C28" s="9">
        <v>27529</v>
      </c>
      <c r="D28" s="36" t="s">
        <v>3</v>
      </c>
      <c r="E28" s="1"/>
    </row>
    <row r="29" spans="1:5" x14ac:dyDescent="0.35">
      <c r="A29" s="1"/>
      <c r="B29" s="109"/>
      <c r="C29" s="110"/>
      <c r="D29" s="111"/>
      <c r="E29" s="1"/>
    </row>
    <row r="30" spans="1:5" x14ac:dyDescent="0.35">
      <c r="A30" s="1"/>
      <c r="B30" s="1"/>
      <c r="C30" s="1"/>
      <c r="D30" s="1"/>
      <c r="E30" s="1"/>
    </row>
    <row r="31" spans="1:5" x14ac:dyDescent="0.35">
      <c r="A31" s="1"/>
      <c r="B31" s="1"/>
      <c r="C31" s="1"/>
      <c r="D31" s="1"/>
      <c r="E31" s="1"/>
    </row>
    <row r="32" spans="1:5" x14ac:dyDescent="0.35">
      <c r="A32" s="1"/>
      <c r="B32" s="109" t="s">
        <v>47</v>
      </c>
      <c r="C32" s="110"/>
      <c r="D32" s="111"/>
      <c r="E32" s="1"/>
    </row>
    <row r="33" spans="1:5" x14ac:dyDescent="0.35">
      <c r="A33" s="1"/>
      <c r="B33" s="37" t="s">
        <v>72</v>
      </c>
      <c r="C33" s="9">
        <v>0</v>
      </c>
      <c r="D33" s="14" t="s">
        <v>3</v>
      </c>
      <c r="E33" s="1"/>
    </row>
    <row r="34" spans="1:5" x14ac:dyDescent="0.35">
      <c r="A34" s="1"/>
      <c r="B34" s="37" t="s">
        <v>83</v>
      </c>
      <c r="C34" s="9">
        <v>0</v>
      </c>
      <c r="D34" s="14" t="s">
        <v>3</v>
      </c>
      <c r="E34" s="1"/>
    </row>
    <row r="35" spans="1:5" x14ac:dyDescent="0.35">
      <c r="A35" s="1"/>
      <c r="B35" s="37" t="s">
        <v>148</v>
      </c>
      <c r="C35" s="9">
        <v>0</v>
      </c>
      <c r="D35" s="14" t="s">
        <v>3</v>
      </c>
      <c r="E35" s="1"/>
    </row>
    <row r="36" spans="1:5" x14ac:dyDescent="0.35">
      <c r="A36" s="1"/>
      <c r="B36" s="34" t="s">
        <v>169</v>
      </c>
      <c r="C36" s="9">
        <v>0</v>
      </c>
      <c r="D36" s="36" t="s">
        <v>3</v>
      </c>
      <c r="E36" s="1"/>
    </row>
    <row r="37" spans="1:5" x14ac:dyDescent="0.35">
      <c r="A37" s="1"/>
      <c r="B37" s="109"/>
      <c r="C37" s="110"/>
      <c r="D37" s="11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hidden="1" x14ac:dyDescent="0.35">
      <c r="A50" s="44"/>
      <c r="B50" s="44"/>
      <c r="C50" s="44"/>
      <c r="D50" s="44"/>
      <c r="E50" s="44"/>
    </row>
    <row r="51" spans="1:5" hidden="1" x14ac:dyDescent="0.35">
      <c r="A51" s="44"/>
      <c r="B51" s="44"/>
      <c r="C51" s="44"/>
      <c r="D51" s="44"/>
      <c r="E51" s="44"/>
    </row>
    <row r="52" spans="1:5" hidden="1" x14ac:dyDescent="0.35">
      <c r="A52" s="44"/>
      <c r="B52" s="44"/>
      <c r="C52" s="44"/>
      <c r="D52" s="44"/>
      <c r="E52" s="44"/>
    </row>
    <row r="53" spans="1:5" hidden="1" x14ac:dyDescent="0.35">
      <c r="A53" s="44"/>
      <c r="B53" s="44"/>
      <c r="C53" s="44"/>
      <c r="D53" s="44"/>
      <c r="E53" s="44"/>
    </row>
    <row r="54" spans="1:5" hidden="1" x14ac:dyDescent="0.35">
      <c r="A54" s="44"/>
      <c r="B54" s="44"/>
      <c r="C54" s="44"/>
      <c r="D54" s="44"/>
      <c r="E54" s="44"/>
    </row>
    <row r="55" spans="1:5" hidden="1" x14ac:dyDescent="0.35">
      <c r="A55" s="44"/>
      <c r="B55" s="44"/>
      <c r="C55" s="44"/>
      <c r="D55" s="44"/>
      <c r="E55" s="44"/>
    </row>
    <row r="56" spans="1:5" hidden="1" x14ac:dyDescent="0.35">
      <c r="A56" s="44"/>
      <c r="B56" s="44"/>
      <c r="C56" s="44"/>
      <c r="D56" s="44"/>
      <c r="E56" s="44"/>
    </row>
  </sheetData>
  <sheetProtection algorithmName="SHA-512" hashValue="v2Qxu7wnZRYybxBLJmQFp51emx4xpFsK2Avxn5DX52cgvs8az6s2bmmDOc4V0un9BG0cFdyLeoSERrQkN0ZoLw==" saltValue="N9p+rcLGjIy5fMbvIr9EV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4.5" zeroHeight="1" x14ac:dyDescent="0.35"/>
  <cols>
    <col min="1" max="1" width="5.26953125" style="2" customWidth="1"/>
    <col min="2" max="2" width="56.2695312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107" t="s">
        <v>201</v>
      </c>
      <c r="C3" s="107"/>
      <c r="D3" s="107"/>
      <c r="E3" s="1"/>
    </row>
    <row r="4" spans="1:5" ht="15" customHeight="1" x14ac:dyDescent="0.35">
      <c r="A4" s="1"/>
      <c r="B4" s="107"/>
      <c r="C4" s="107"/>
      <c r="D4" s="107"/>
      <c r="E4" s="1"/>
    </row>
    <row r="5" spans="1:5" ht="15" customHeight="1" x14ac:dyDescent="0.35">
      <c r="A5" s="1"/>
      <c r="B5" s="107"/>
      <c r="C5" s="107"/>
      <c r="D5" s="107"/>
      <c r="E5" s="1"/>
    </row>
    <row r="6" spans="1:5" ht="15" customHeight="1" x14ac:dyDescent="0.35">
      <c r="A6" s="1"/>
      <c r="B6" s="75"/>
      <c r="C6" s="75"/>
      <c r="D6" s="75"/>
      <c r="E6" s="1"/>
    </row>
    <row r="7" spans="1:5" x14ac:dyDescent="0.35">
      <c r="A7" s="1"/>
      <c r="B7" s="1"/>
      <c r="C7" s="1"/>
      <c r="D7" s="1"/>
      <c r="E7" s="1"/>
    </row>
    <row r="8" spans="1:5" x14ac:dyDescent="0.35">
      <c r="A8" s="1"/>
      <c r="B8" s="109" t="s">
        <v>77</v>
      </c>
      <c r="C8" s="110"/>
      <c r="D8" s="111"/>
      <c r="E8" s="1"/>
    </row>
    <row r="9" spans="1:5" x14ac:dyDescent="0.35">
      <c r="A9" s="1"/>
      <c r="B9" s="65" t="s">
        <v>204</v>
      </c>
      <c r="C9" s="9">
        <v>8703552.5625582635</v>
      </c>
      <c r="D9" s="14" t="s">
        <v>3</v>
      </c>
      <c r="E9" s="1"/>
    </row>
    <row r="10" spans="1:5" x14ac:dyDescent="0.35">
      <c r="A10" s="1"/>
      <c r="B10" s="33"/>
      <c r="C10" s="28"/>
      <c r="D10" s="19"/>
      <c r="E10" s="1"/>
    </row>
    <row r="11" spans="1:5" ht="53.25" customHeight="1" x14ac:dyDescent="0.35">
      <c r="A11" s="1"/>
      <c r="B11" s="120" t="s">
        <v>212</v>
      </c>
      <c r="C11" s="121"/>
      <c r="D11" s="122"/>
      <c r="E11" s="1"/>
    </row>
    <row r="12" spans="1:5" x14ac:dyDescent="0.35">
      <c r="A12" s="1"/>
      <c r="B12" s="1"/>
      <c r="C12" s="1"/>
      <c r="D12" s="1"/>
      <c r="E12" s="1"/>
    </row>
    <row r="13" spans="1:5" x14ac:dyDescent="0.35">
      <c r="A13" s="1"/>
      <c r="B13" s="109" t="s">
        <v>78</v>
      </c>
      <c r="C13" s="110"/>
      <c r="D13" s="111"/>
      <c r="E13" s="1"/>
    </row>
    <row r="14" spans="1:5" x14ac:dyDescent="0.35">
      <c r="A14" s="1"/>
      <c r="B14" s="65" t="s">
        <v>202</v>
      </c>
      <c r="C14" s="9">
        <v>0</v>
      </c>
      <c r="D14" s="14" t="s">
        <v>3</v>
      </c>
      <c r="E14" s="1"/>
    </row>
    <row r="15" spans="1:5" x14ac:dyDescent="0.35">
      <c r="A15" s="1"/>
      <c r="B15" s="65" t="s">
        <v>203</v>
      </c>
      <c r="C15" s="9">
        <v>0</v>
      </c>
      <c r="D15" s="14" t="s">
        <v>3</v>
      </c>
      <c r="E15" s="1"/>
    </row>
    <row r="16" spans="1:5" x14ac:dyDescent="0.35">
      <c r="A16" s="1"/>
      <c r="B16" s="33"/>
      <c r="C16" s="28"/>
      <c r="D16" s="19"/>
      <c r="E16" s="1"/>
    </row>
    <row r="17" spans="1:5" ht="29.25" customHeight="1" x14ac:dyDescent="0.35">
      <c r="A17" s="1"/>
      <c r="B17" s="120" t="s">
        <v>121</v>
      </c>
      <c r="C17" s="121"/>
      <c r="D17" s="122"/>
      <c r="E17" s="1"/>
    </row>
    <row r="18" spans="1:5" x14ac:dyDescent="0.35">
      <c r="A18" s="1"/>
      <c r="B18" s="1"/>
      <c r="C18" s="1"/>
      <c r="D18" s="1"/>
      <c r="E18" s="1"/>
    </row>
    <row r="19" spans="1:5" x14ac:dyDescent="0.35">
      <c r="A19" s="1"/>
      <c r="B19" s="76" t="s">
        <v>205</v>
      </c>
      <c r="C19" s="77"/>
      <c r="D19" s="78"/>
      <c r="E19" s="1"/>
    </row>
    <row r="20" spans="1:5" x14ac:dyDescent="0.35">
      <c r="A20" s="1"/>
      <c r="B20" s="65" t="s">
        <v>206</v>
      </c>
      <c r="C20" s="9">
        <v>46027280.233763069</v>
      </c>
      <c r="D20" s="14" t="s">
        <v>3</v>
      </c>
      <c r="E20" s="1"/>
    </row>
    <row r="21" spans="1:5" x14ac:dyDescent="0.35">
      <c r="A21" s="1"/>
      <c r="B21" s="65" t="s">
        <v>207</v>
      </c>
      <c r="C21" s="9">
        <v>40845762</v>
      </c>
      <c r="D21" s="14" t="s">
        <v>3</v>
      </c>
      <c r="E21" s="1"/>
    </row>
    <row r="22" spans="1:5" x14ac:dyDescent="0.35">
      <c r="A22" s="1"/>
      <c r="B22" s="65" t="s">
        <v>29</v>
      </c>
      <c r="C22" s="9">
        <v>0</v>
      </c>
      <c r="D22" s="14" t="s">
        <v>3</v>
      </c>
      <c r="E22" s="1"/>
    </row>
    <row r="23" spans="1:5" x14ac:dyDescent="0.35">
      <c r="A23" s="1"/>
      <c r="B23" s="82" t="s">
        <v>208</v>
      </c>
      <c r="C23" s="57">
        <f>C20-C21-C22</f>
        <v>5181518.2337630689</v>
      </c>
      <c r="D23" s="17" t="s">
        <v>3</v>
      </c>
      <c r="E23" s="1"/>
    </row>
    <row r="24" spans="1:5" x14ac:dyDescent="0.35">
      <c r="A24" s="1"/>
      <c r="B24" s="33"/>
      <c r="C24" s="28"/>
      <c r="D24" s="19"/>
      <c r="E24" s="1"/>
    </row>
    <row r="25" spans="1:5" x14ac:dyDescent="0.35">
      <c r="A25" s="1"/>
      <c r="B25" s="1"/>
      <c r="C25" s="1"/>
      <c r="D25" s="1"/>
      <c r="E25" s="1"/>
    </row>
    <row r="26" spans="1:5" x14ac:dyDescent="0.35">
      <c r="A26" s="1"/>
      <c r="B26" s="109" t="s">
        <v>209</v>
      </c>
      <c r="C26" s="110"/>
      <c r="D26" s="111"/>
      <c r="E26" s="1"/>
    </row>
    <row r="27" spans="1:5" x14ac:dyDescent="0.35">
      <c r="A27" s="1"/>
      <c r="B27" s="82" t="s">
        <v>210</v>
      </c>
      <c r="C27" s="57">
        <f>IF(AND(C15&lt;0,C23&gt;0,ABS(SUM(C14:C15))&lt;C23),ABS(C14),IF(AND(C15&lt;0,C23&gt;0,ABS(SUM(C14:C15))&gt;C23),SUM(C14,C23),C15))</f>
        <v>0</v>
      </c>
      <c r="D27" s="17" t="s">
        <v>3</v>
      </c>
      <c r="E27" s="1"/>
    </row>
    <row r="28" spans="1:5" x14ac:dyDescent="0.35">
      <c r="A28" s="1"/>
      <c r="B28" s="109"/>
      <c r="C28" s="110"/>
      <c r="D28" s="111"/>
      <c r="E28" s="1"/>
    </row>
    <row r="29" spans="1:5" x14ac:dyDescent="0.35">
      <c r="A29" s="1"/>
      <c r="B29" s="1"/>
      <c r="C29" s="1"/>
      <c r="D29" s="1"/>
      <c r="E29" s="1"/>
    </row>
    <row r="30" spans="1:5" x14ac:dyDescent="0.35">
      <c r="A30" s="1"/>
      <c r="B30" s="109" t="s">
        <v>211</v>
      </c>
      <c r="C30" s="110"/>
      <c r="D30" s="111"/>
      <c r="E30" s="1"/>
    </row>
    <row r="31" spans="1:5" x14ac:dyDescent="0.35">
      <c r="A31" s="1"/>
      <c r="B31" s="66" t="s">
        <v>69</v>
      </c>
      <c r="C31" s="58">
        <f>IF(AND(C9&gt;0,(C9+C23)&gt;0),0,IF(AND(C9&gt;0,(C9+C23)&lt;0),(C9+C23),IF(AND(C9&lt;0,C23&lt;0),C23,0)))</f>
        <v>0</v>
      </c>
      <c r="D31" s="14" t="s">
        <v>3</v>
      </c>
      <c r="E31" s="1"/>
    </row>
    <row r="32" spans="1:5" x14ac:dyDescent="0.35">
      <c r="A32" s="1"/>
      <c r="B32" s="66" t="s">
        <v>49</v>
      </c>
      <c r="C32" s="9">
        <v>2</v>
      </c>
      <c r="D32" s="14" t="s">
        <v>20</v>
      </c>
      <c r="E32" s="1"/>
    </row>
    <row r="33" spans="1:5" x14ac:dyDescent="0.35">
      <c r="A33" s="1"/>
      <c r="B33" s="67" t="s">
        <v>70</v>
      </c>
      <c r="C33" s="57">
        <f>C31/C32</f>
        <v>0</v>
      </c>
      <c r="D33" s="17" t="s">
        <v>3</v>
      </c>
      <c r="E33" s="1"/>
    </row>
    <row r="34" spans="1:5" x14ac:dyDescent="0.35">
      <c r="A34" s="1"/>
      <c r="B34" s="117"/>
      <c r="C34" s="118"/>
      <c r="D34" s="119"/>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hidden="1" x14ac:dyDescent="0.35">
      <c r="A46" s="44"/>
      <c r="B46" s="44"/>
      <c r="C46" s="44"/>
      <c r="D46" s="44"/>
      <c r="E46" s="44"/>
    </row>
    <row r="47" spans="1:5" hidden="1" x14ac:dyDescent="0.35">
      <c r="A47" s="44"/>
      <c r="B47" s="44"/>
      <c r="C47" s="44"/>
      <c r="D47" s="44"/>
      <c r="E47" s="44"/>
    </row>
    <row r="48" spans="1:5" hidden="1" x14ac:dyDescent="0.35">
      <c r="A48" s="44"/>
      <c r="B48" s="44"/>
      <c r="C48" s="44"/>
      <c r="D48" s="44"/>
      <c r="E48" s="44"/>
    </row>
    <row r="49" spans="1:5" hidden="1" x14ac:dyDescent="0.35">
      <c r="A49" s="44"/>
      <c r="B49" s="44"/>
      <c r="C49" s="44"/>
      <c r="D49" s="44"/>
      <c r="E49" s="44"/>
    </row>
    <row r="50" spans="1:5" hidden="1" x14ac:dyDescent="0.35">
      <c r="A50" s="44"/>
      <c r="B50" s="44"/>
      <c r="C50" s="44"/>
      <c r="D50" s="44"/>
      <c r="E50" s="44"/>
    </row>
    <row r="51" spans="1:5" hidden="1" x14ac:dyDescent="0.35">
      <c r="A51" s="44"/>
      <c r="B51" s="44"/>
      <c r="C51" s="44"/>
      <c r="D51" s="44"/>
      <c r="E51" s="44"/>
    </row>
    <row r="52" spans="1:5" hidden="1" x14ac:dyDescent="0.35">
      <c r="A52" s="44"/>
      <c r="B52" s="44"/>
      <c r="C52" s="44"/>
      <c r="D52" s="44"/>
      <c r="E52" s="44"/>
    </row>
    <row r="53" spans="1:5" hidden="1" x14ac:dyDescent="0.35">
      <c r="A53" s="44"/>
      <c r="E53" s="44"/>
    </row>
  </sheetData>
  <sheetProtection algorithmName="SHA-512" hashValue="fxr8pCZmyukf+SHnYVrafMc8akiwHavl32cnCb5V6SucaFDnD3X/OTl33hGegKbGKQz8uC8+2LNCGEmiggB9rw==" saltValue="7n2GTJlA5YAaSc8p7PSyMA=="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107" t="s">
        <v>116</v>
      </c>
      <c r="C3" s="107"/>
      <c r="D3" s="107"/>
      <c r="E3" s="1"/>
    </row>
    <row r="4" spans="1:5" ht="15" customHeight="1" x14ac:dyDescent="0.35">
      <c r="A4" s="1"/>
      <c r="B4" s="107"/>
      <c r="C4" s="107"/>
      <c r="D4" s="107"/>
      <c r="E4" s="1"/>
    </row>
    <row r="5" spans="1:5" x14ac:dyDescent="0.35">
      <c r="A5" s="1"/>
      <c r="B5" s="107"/>
      <c r="C5" s="107"/>
      <c r="D5" s="107"/>
      <c r="E5" s="1"/>
    </row>
    <row r="6" spans="1:5" x14ac:dyDescent="0.35">
      <c r="A6" s="1"/>
      <c r="B6" s="1"/>
      <c r="C6" s="1"/>
      <c r="D6" s="1"/>
      <c r="E6" s="1"/>
    </row>
    <row r="7" spans="1:5" x14ac:dyDescent="0.35">
      <c r="A7" s="1"/>
      <c r="B7" s="1"/>
      <c r="C7" s="1"/>
      <c r="D7" s="1"/>
      <c r="E7" s="1"/>
    </row>
    <row r="8" spans="1:5" ht="14.25" customHeight="1" x14ac:dyDescent="0.35">
      <c r="A8" s="1"/>
      <c r="B8" s="109" t="s">
        <v>73</v>
      </c>
      <c r="C8" s="110"/>
      <c r="D8" s="111"/>
      <c r="E8" s="1"/>
    </row>
    <row r="9" spans="1:5" x14ac:dyDescent="0.35">
      <c r="A9" s="1"/>
      <c r="B9" s="68" t="s">
        <v>179</v>
      </c>
      <c r="C9" s="9">
        <f>1283071*(1+'Fane 15. Nøgletal'!C9)</f>
        <v>1386743.1368</v>
      </c>
      <c r="D9" s="14" t="s">
        <v>3</v>
      </c>
      <c r="E9" s="1"/>
    </row>
    <row r="10" spans="1:5" x14ac:dyDescent="0.35">
      <c r="A10" s="1"/>
      <c r="B10" s="64" t="s">
        <v>10</v>
      </c>
      <c r="C10" s="9">
        <f>-C9*'Fane 5. Individuelt eff. krav'!C9</f>
        <v>0</v>
      </c>
      <c r="D10" s="14" t="s">
        <v>3</v>
      </c>
      <c r="E10" s="1"/>
    </row>
    <row r="11" spans="1:5" x14ac:dyDescent="0.35">
      <c r="A11" s="1"/>
      <c r="B11" s="64" t="s">
        <v>22</v>
      </c>
      <c r="C11" s="9">
        <f>-C9*'Fane 15. Nøgletal'!C21</f>
        <v>-27734.862735999999</v>
      </c>
      <c r="D11" s="14" t="s">
        <v>3</v>
      </c>
      <c r="E11" s="1"/>
    </row>
    <row r="12" spans="1:5" x14ac:dyDescent="0.35">
      <c r="A12" s="1"/>
      <c r="B12" s="76" t="s">
        <v>74</v>
      </c>
      <c r="C12" s="12">
        <f>SUM(C9:C11)*(1+'Fane 15. Nøgletal'!C9)^2</f>
        <v>1587496.4869311275</v>
      </c>
      <c r="D12" s="13" t="s">
        <v>3</v>
      </c>
      <c r="E12" s="1"/>
    </row>
    <row r="13" spans="1:5" x14ac:dyDescent="0.35">
      <c r="A13" s="1"/>
      <c r="B13" s="1"/>
      <c r="C13" s="1"/>
      <c r="D13" s="1"/>
      <c r="E13" s="1"/>
    </row>
    <row r="14" spans="1:5" ht="15" customHeight="1" x14ac:dyDescent="0.35">
      <c r="A14" s="1"/>
      <c r="B14" s="109" t="s">
        <v>84</v>
      </c>
      <c r="C14" s="110"/>
      <c r="D14" s="111"/>
      <c r="E14" s="1"/>
    </row>
    <row r="15" spans="1:5" x14ac:dyDescent="0.35">
      <c r="A15" s="1"/>
      <c r="B15" s="68" t="s">
        <v>179</v>
      </c>
      <c r="C15" s="9">
        <v>1328748.4138736636</v>
      </c>
      <c r="D15" s="14" t="s">
        <v>3</v>
      </c>
      <c r="E15" s="1"/>
    </row>
    <row r="16" spans="1:5" x14ac:dyDescent="0.35">
      <c r="A16" s="1"/>
      <c r="B16" s="64" t="s">
        <v>10</v>
      </c>
      <c r="C16" s="9">
        <f>-C15*'Fane 5. Individuelt eff. krav'!C9</f>
        <v>0</v>
      </c>
      <c r="D16" s="14" t="s">
        <v>3</v>
      </c>
      <c r="E16" s="1"/>
    </row>
    <row r="17" spans="1:5" x14ac:dyDescent="0.35">
      <c r="A17" s="1"/>
      <c r="B17" s="64" t="s">
        <v>22</v>
      </c>
      <c r="C17" s="9">
        <f>-C15*'Fane 15. Nøgletal'!C21</f>
        <v>-26574.968277473272</v>
      </c>
      <c r="D17" s="14" t="s">
        <v>3</v>
      </c>
      <c r="E17" s="1"/>
    </row>
    <row r="18" spans="1:5" x14ac:dyDescent="0.35">
      <c r="A18" s="1"/>
      <c r="B18" s="76" t="s">
        <v>85</v>
      </c>
      <c r="C18" s="12">
        <f>SUM(C15:C17)*(1+'Fane 15. Nøgletal'!C10)^3</f>
        <v>1578727.0942420717</v>
      </c>
      <c r="D18" s="13" t="s">
        <v>3</v>
      </c>
      <c r="E18" s="1"/>
    </row>
    <row r="19" spans="1:5" x14ac:dyDescent="0.35">
      <c r="A19" s="1"/>
      <c r="B19" s="1"/>
      <c r="C19" s="1"/>
      <c r="D19" s="1"/>
      <c r="E19" s="1"/>
    </row>
    <row r="20" spans="1:5" ht="15" customHeight="1" x14ac:dyDescent="0.35">
      <c r="A20" s="1"/>
      <c r="B20" s="109" t="s">
        <v>140</v>
      </c>
      <c r="C20" s="110"/>
      <c r="D20" s="111"/>
      <c r="E20" s="1"/>
    </row>
    <row r="21" spans="1:5" x14ac:dyDescent="0.35">
      <c r="A21" s="1"/>
      <c r="B21" s="68" t="s">
        <v>179</v>
      </c>
      <c r="C21" s="9">
        <v>1328748.4138736636</v>
      </c>
      <c r="D21" s="14" t="s">
        <v>3</v>
      </c>
      <c r="E21" s="1"/>
    </row>
    <row r="22" spans="1:5" x14ac:dyDescent="0.35">
      <c r="A22" s="1"/>
      <c r="B22" s="64" t="s">
        <v>10</v>
      </c>
      <c r="C22" s="9">
        <f>-C21*'Fane 5. Individuelt eff. krav'!C9</f>
        <v>0</v>
      </c>
      <c r="D22" s="14" t="s">
        <v>3</v>
      </c>
      <c r="E22" s="1"/>
    </row>
    <row r="23" spans="1:5" x14ac:dyDescent="0.35">
      <c r="A23" s="1"/>
      <c r="B23" s="64" t="s">
        <v>22</v>
      </c>
      <c r="C23" s="9">
        <f>-C21*'Fane 15. Nøgletal'!C21</f>
        <v>-26574.968277473272</v>
      </c>
      <c r="D23" s="14" t="s">
        <v>3</v>
      </c>
      <c r="E23" s="1"/>
    </row>
    <row r="24" spans="1:5" x14ac:dyDescent="0.35">
      <c r="A24" s="1"/>
      <c r="B24" s="76" t="s">
        <v>141</v>
      </c>
      <c r="C24" s="12">
        <f>SUM(C21:C23)*(1+'Fane 15. Nøgletal'!C10)^4</f>
        <v>1683396.7005903209</v>
      </c>
      <c r="D24" s="13" t="s">
        <v>3</v>
      </c>
      <c r="E24" s="1"/>
    </row>
    <row r="25" spans="1:5" x14ac:dyDescent="0.35">
      <c r="A25" s="1"/>
      <c r="B25" s="1"/>
      <c r="C25" s="1"/>
      <c r="D25" s="1"/>
      <c r="E25" s="1"/>
    </row>
    <row r="26" spans="1:5" ht="15" customHeight="1" x14ac:dyDescent="0.35">
      <c r="A26" s="1"/>
      <c r="B26" s="109" t="s">
        <v>180</v>
      </c>
      <c r="C26" s="110"/>
      <c r="D26" s="111"/>
      <c r="E26" s="1"/>
    </row>
    <row r="27" spans="1:5" ht="14.25" customHeight="1" x14ac:dyDescent="0.35">
      <c r="A27" s="1"/>
      <c r="B27" s="68" t="s">
        <v>179</v>
      </c>
      <c r="C27" s="9">
        <v>1328748.4138736636</v>
      </c>
      <c r="D27" s="14" t="s">
        <v>3</v>
      </c>
      <c r="E27" s="1"/>
    </row>
    <row r="28" spans="1:5" x14ac:dyDescent="0.35">
      <c r="A28" s="1"/>
      <c r="B28" s="64" t="s">
        <v>10</v>
      </c>
      <c r="C28" s="9">
        <f>-C27*'Fane 5. Individuelt eff. krav'!C9</f>
        <v>0</v>
      </c>
      <c r="D28" s="14" t="s">
        <v>3</v>
      </c>
      <c r="E28" s="1"/>
    </row>
    <row r="29" spans="1:5" x14ac:dyDescent="0.35">
      <c r="A29" s="1"/>
      <c r="B29" s="64" t="s">
        <v>22</v>
      </c>
      <c r="C29" s="9">
        <f>-C27*'Fane 15. Nøgletal'!C21</f>
        <v>-26574.968277473272</v>
      </c>
      <c r="D29" s="14" t="s">
        <v>3</v>
      </c>
      <c r="E29" s="1"/>
    </row>
    <row r="30" spans="1:5" x14ac:dyDescent="0.35">
      <c r="A30" s="1"/>
      <c r="B30" s="76" t="s">
        <v>181</v>
      </c>
      <c r="C30" s="12">
        <f>SUM(C27:C29)*(1+'Fane 15. Nøgletal'!C10)^5</f>
        <v>1795005.9018394591</v>
      </c>
      <c r="D30" s="13" t="s">
        <v>3</v>
      </c>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row r="50" spans="1:5" hidden="1" x14ac:dyDescent="0.35"/>
  </sheetData>
  <sheetProtection algorithmName="SHA-512" hashValue="dIr2tHbKjajk1KP1arRvDBgvWtF4Hm+GLYXpK4TLc8xS0rXNxLxA/mzeTSqyFrUXFjQWeHlFbiace0klh9Y75A==" saltValue="aCFn15ebodlmMo4/q25qI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4.5" zeroHeight="1" x14ac:dyDescent="0.35"/>
  <cols>
    <col min="1" max="1" width="5.26953125" style="56" customWidth="1"/>
    <col min="2" max="2" width="57.1796875" style="56" customWidth="1"/>
    <col min="3" max="3" width="12.54296875" style="56" customWidth="1"/>
    <col min="4" max="4" width="3.1796875" style="56" customWidth="1"/>
    <col min="5" max="5" width="5.26953125" style="56" customWidth="1"/>
    <col min="6" max="16384" width="9.1796875" style="56" hidden="1"/>
  </cols>
  <sheetData>
    <row r="1" spans="1:5" x14ac:dyDescent="0.35">
      <c r="A1" s="1"/>
      <c r="B1" s="1"/>
      <c r="C1" s="1"/>
      <c r="D1" s="1"/>
      <c r="E1" s="1"/>
    </row>
    <row r="2" spans="1:5" x14ac:dyDescent="0.35">
      <c r="A2" s="1"/>
      <c r="B2" s="1"/>
      <c r="C2" s="1"/>
      <c r="D2" s="1"/>
      <c r="E2" s="1"/>
    </row>
    <row r="3" spans="1:5" ht="15" customHeight="1" x14ac:dyDescent="0.35">
      <c r="A3" s="1"/>
      <c r="B3" s="107" t="s">
        <v>101</v>
      </c>
      <c r="C3" s="107"/>
      <c r="D3" s="107"/>
      <c r="E3" s="1"/>
    </row>
    <row r="4" spans="1:5" ht="15" customHeight="1" x14ac:dyDescent="0.35">
      <c r="A4" s="1"/>
      <c r="B4" s="107"/>
      <c r="C4" s="107"/>
      <c r="D4" s="107"/>
      <c r="E4" s="1"/>
    </row>
    <row r="5" spans="1:5" x14ac:dyDescent="0.35">
      <c r="A5" s="1"/>
      <c r="B5" s="107"/>
      <c r="C5" s="107"/>
      <c r="D5" s="107"/>
      <c r="E5" s="1"/>
    </row>
    <row r="6" spans="1:5" x14ac:dyDescent="0.35">
      <c r="A6" s="1"/>
      <c r="B6" s="1"/>
      <c r="C6" s="1"/>
      <c r="D6" s="1"/>
      <c r="E6" s="1"/>
    </row>
    <row r="7" spans="1:5" x14ac:dyDescent="0.35">
      <c r="A7" s="1"/>
      <c r="B7" s="1"/>
      <c r="C7" s="1"/>
      <c r="D7" s="1"/>
      <c r="E7" s="1"/>
    </row>
    <row r="8" spans="1:5" x14ac:dyDescent="0.35">
      <c r="A8" s="1"/>
      <c r="B8" s="109" t="s">
        <v>120</v>
      </c>
      <c r="C8" s="110"/>
      <c r="D8" s="111"/>
      <c r="E8" s="1"/>
    </row>
    <row r="9" spans="1:5" ht="15" customHeight="1" x14ac:dyDescent="0.35">
      <c r="A9" s="1"/>
      <c r="B9" s="123" t="s">
        <v>102</v>
      </c>
      <c r="C9" s="124"/>
      <c r="D9" s="125"/>
      <c r="E9" s="1"/>
    </row>
    <row r="10" spans="1:5" x14ac:dyDescent="0.35">
      <c r="A10" s="1"/>
      <c r="B10" s="68" t="s">
        <v>103</v>
      </c>
      <c r="C10" s="9">
        <v>0</v>
      </c>
      <c r="D10" s="9" t="s">
        <v>3</v>
      </c>
      <c r="E10" s="1"/>
    </row>
    <row r="11" spans="1:5" x14ac:dyDescent="0.35">
      <c r="A11" s="1"/>
      <c r="B11" s="68" t="s">
        <v>104</v>
      </c>
      <c r="C11" s="9">
        <v>0</v>
      </c>
      <c r="D11" s="9" t="s">
        <v>3</v>
      </c>
      <c r="E11" s="1"/>
    </row>
    <row r="12" spans="1:5" x14ac:dyDescent="0.35">
      <c r="A12" s="1"/>
      <c r="B12" s="68" t="s">
        <v>105</v>
      </c>
      <c r="C12" s="9">
        <v>0</v>
      </c>
      <c r="D12" s="9" t="s">
        <v>3</v>
      </c>
      <c r="E12" s="1"/>
    </row>
    <row r="13" spans="1:5" x14ac:dyDescent="0.35">
      <c r="A13" s="1"/>
      <c r="B13" s="68" t="s">
        <v>106</v>
      </c>
      <c r="C13" s="9">
        <v>0</v>
      </c>
      <c r="D13" s="9" t="s">
        <v>3</v>
      </c>
      <c r="E13" s="1"/>
    </row>
    <row r="14" spans="1:5" x14ac:dyDescent="0.35">
      <c r="A14" s="1"/>
      <c r="B14" s="68" t="s">
        <v>107</v>
      </c>
      <c r="C14" s="9">
        <v>0</v>
      </c>
      <c r="D14" s="9" t="s">
        <v>3</v>
      </c>
      <c r="E14" s="1"/>
    </row>
    <row r="15" spans="1:5" x14ac:dyDescent="0.35">
      <c r="A15" s="1"/>
      <c r="B15" s="68" t="s">
        <v>108</v>
      </c>
      <c r="C15" s="9">
        <v>0</v>
      </c>
      <c r="D15" s="9" t="s">
        <v>3</v>
      </c>
      <c r="E15" s="1"/>
    </row>
    <row r="16" spans="1:5" x14ac:dyDescent="0.35">
      <c r="A16" s="1"/>
      <c r="B16" s="68" t="s">
        <v>109</v>
      </c>
      <c r="C16" s="9">
        <v>0</v>
      </c>
      <c r="D16" s="9" t="s">
        <v>3</v>
      </c>
      <c r="E16" s="1"/>
    </row>
    <row r="17" spans="1:5" x14ac:dyDescent="0.35">
      <c r="A17" s="1"/>
      <c r="B17" s="68" t="s">
        <v>110</v>
      </c>
      <c r="C17" s="9">
        <v>0</v>
      </c>
      <c r="D17" s="9" t="s">
        <v>3</v>
      </c>
      <c r="E17" s="1"/>
    </row>
    <row r="18" spans="1:5" x14ac:dyDescent="0.35">
      <c r="A18" s="1"/>
      <c r="B18" s="76" t="s">
        <v>111</v>
      </c>
      <c r="C18" s="12">
        <f>SUM(C10:C17)</f>
        <v>0</v>
      </c>
      <c r="D18" s="13" t="s">
        <v>3</v>
      </c>
      <c r="E18" s="1"/>
    </row>
    <row r="19" spans="1:5" x14ac:dyDescent="0.35">
      <c r="A19" s="1"/>
      <c r="B19" s="1"/>
      <c r="C19" s="1"/>
      <c r="D19" s="1"/>
      <c r="E19" s="1"/>
    </row>
    <row r="20" spans="1:5" x14ac:dyDescent="0.35">
      <c r="A20" s="1"/>
      <c r="B20" s="1"/>
      <c r="C20" s="1"/>
      <c r="D20" s="1"/>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ZzmmoYSifxCaJX2Pkwith9tyJlDBe17wtw+VdUoOjfrn0l9pJ6Bj+ovYrfS29QkmDRC3uy4ouqF37Ss+0/iA/w==" saltValue="FcUrrlDXX2GB7XZMG+bD+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4.5" zeroHeight="1" x14ac:dyDescent="0.35"/>
  <cols>
    <col min="1" max="1" width="5.26953125" style="2" customWidth="1"/>
    <col min="2" max="2" width="55.7265625" style="2" customWidth="1"/>
    <col min="3" max="3" width="12.54296875" style="2" customWidth="1"/>
    <col min="4" max="4" width="3.2695312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107" t="s">
        <v>170</v>
      </c>
      <c r="C3" s="107"/>
      <c r="D3" s="107"/>
      <c r="E3" s="1"/>
    </row>
    <row r="4" spans="1:5" ht="15" customHeight="1" x14ac:dyDescent="0.35">
      <c r="A4" s="1"/>
      <c r="B4" s="107"/>
      <c r="C4" s="107"/>
      <c r="D4" s="107"/>
      <c r="E4" s="1"/>
    </row>
    <row r="5" spans="1:5" x14ac:dyDescent="0.35">
      <c r="A5" s="1"/>
      <c r="B5" s="1"/>
      <c r="C5" s="1"/>
      <c r="D5" s="1"/>
      <c r="E5" s="1"/>
    </row>
    <row r="6" spans="1:5" x14ac:dyDescent="0.35">
      <c r="A6" s="1"/>
      <c r="B6" s="1"/>
      <c r="C6" s="1"/>
      <c r="D6" s="1"/>
      <c r="E6" s="1"/>
    </row>
    <row r="7" spans="1:5" x14ac:dyDescent="0.35">
      <c r="A7" s="1"/>
      <c r="B7" s="1"/>
      <c r="C7" s="1"/>
      <c r="D7" s="1"/>
      <c r="E7" s="1"/>
    </row>
    <row r="8" spans="1:5" ht="15" customHeight="1" x14ac:dyDescent="0.35">
      <c r="A8" s="1"/>
      <c r="B8" s="109" t="s">
        <v>171</v>
      </c>
      <c r="C8" s="110"/>
      <c r="D8" s="111"/>
      <c r="E8" s="1"/>
    </row>
    <row r="9" spans="1:5" ht="26.5" x14ac:dyDescent="0.35">
      <c r="A9" s="1"/>
      <c r="B9" s="79" t="s">
        <v>215</v>
      </c>
      <c r="C9" s="7">
        <v>0</v>
      </c>
      <c r="D9" s="8" t="s">
        <v>3</v>
      </c>
      <c r="E9" s="1"/>
    </row>
    <row r="10" spans="1:5" ht="14.25" customHeight="1" x14ac:dyDescent="0.35">
      <c r="A10" s="1"/>
      <c r="B10" s="65" t="s">
        <v>172</v>
      </c>
      <c r="C10" s="7">
        <v>440651</v>
      </c>
      <c r="D10" s="8" t="s">
        <v>3</v>
      </c>
      <c r="E10" s="1"/>
    </row>
    <row r="11" spans="1:5" ht="14.25" customHeight="1" x14ac:dyDescent="0.35">
      <c r="A11" s="1"/>
      <c r="B11" s="82" t="s">
        <v>48</v>
      </c>
      <c r="C11" s="10">
        <f>C10-C9</f>
        <v>440651</v>
      </c>
      <c r="D11" s="11" t="s">
        <v>3</v>
      </c>
      <c r="E11" s="1"/>
    </row>
    <row r="12" spans="1:5" ht="14.25" customHeight="1" x14ac:dyDescent="0.35">
      <c r="A12" s="1"/>
      <c r="B12" s="109" t="s">
        <v>217</v>
      </c>
      <c r="C12" s="110"/>
      <c r="D12" s="111"/>
      <c r="E12" s="1"/>
    </row>
    <row r="13" spans="1:5" ht="26.5" x14ac:dyDescent="0.35">
      <c r="A13" s="1"/>
      <c r="B13" s="79" t="s">
        <v>216</v>
      </c>
      <c r="C13" s="7">
        <v>261031</v>
      </c>
      <c r="D13" s="8" t="s">
        <v>3</v>
      </c>
      <c r="E13" s="1"/>
    </row>
    <row r="14" spans="1:5" ht="14.25" customHeight="1" x14ac:dyDescent="0.35">
      <c r="A14" s="1"/>
      <c r="B14" s="65" t="s">
        <v>173</v>
      </c>
      <c r="C14" s="7">
        <v>227984</v>
      </c>
      <c r="D14" s="8" t="s">
        <v>3</v>
      </c>
      <c r="E14" s="1"/>
    </row>
    <row r="15" spans="1:5" ht="14.25" customHeight="1" x14ac:dyDescent="0.35">
      <c r="A15" s="1"/>
      <c r="B15" s="82" t="s">
        <v>48</v>
      </c>
      <c r="C15" s="10">
        <f>C14-C13</f>
        <v>-33047</v>
      </c>
      <c r="D15" s="11" t="s">
        <v>3</v>
      </c>
      <c r="E15" s="1"/>
    </row>
    <row r="16" spans="1:5" ht="14.25" customHeight="1" x14ac:dyDescent="0.35">
      <c r="A16" s="1"/>
      <c r="B16" s="33" t="s">
        <v>174</v>
      </c>
      <c r="C16" s="12">
        <f>C11+C15</f>
        <v>407604</v>
      </c>
      <c r="D16" s="13" t="s">
        <v>3</v>
      </c>
      <c r="E16" s="1"/>
    </row>
    <row r="17" spans="1:5" x14ac:dyDescent="0.35">
      <c r="A17" s="1"/>
      <c r="B17" s="1"/>
      <c r="C17" s="1"/>
      <c r="D17" s="1"/>
      <c r="E17" s="1"/>
    </row>
    <row r="18" spans="1:5" x14ac:dyDescent="0.35">
      <c r="A18" s="1"/>
      <c r="B18" s="1"/>
      <c r="C18" s="1"/>
      <c r="D18" s="1"/>
      <c r="E18" s="1"/>
    </row>
    <row r="19" spans="1:5" x14ac:dyDescent="0.35">
      <c r="A19" s="1"/>
      <c r="B19" s="1"/>
      <c r="C19" s="1"/>
      <c r="D19" s="1"/>
      <c r="E19" s="1"/>
    </row>
    <row r="20" spans="1:5" x14ac:dyDescent="0.35">
      <c r="A20" s="1"/>
      <c r="B20" s="1"/>
      <c r="C20" s="1"/>
      <c r="D20" s="1"/>
      <c r="E20" s="1"/>
    </row>
    <row r="21" spans="1:5" x14ac:dyDescent="0.35">
      <c r="A21" s="1"/>
      <c r="B21" s="1"/>
      <c r="C21" s="1"/>
      <c r="D21" s="1"/>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sheetData>
  <sheetProtection algorithmName="SHA-512" hashValue="/eTfVPNmSiV8af9pDZw5Tc4wjllDidVFjkhDDvnoamsBZ5J8Yx8L9CC/tdl7ooqs3Y1y8Lq7zq78DH+fd4+MRw==" saltValue="dHES1zwUp/T2XE+oEZ96v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4.5" zeroHeight="1" x14ac:dyDescent="0.35"/>
  <cols>
    <col min="1" max="1" width="5.26953125" style="2" customWidth="1"/>
    <col min="2" max="2" width="23.7265625" style="2" customWidth="1"/>
    <col min="3" max="3" width="7.7265625" style="2" customWidth="1"/>
    <col min="4" max="4" width="9.7265625" style="2" customWidth="1"/>
    <col min="5" max="5" width="3.26953125" style="2" customWidth="1"/>
    <col min="6" max="6" width="9.7265625" style="2" customWidth="1"/>
    <col min="7" max="7" width="3.26953125" style="2" customWidth="1"/>
    <col min="8" max="8" width="9.7265625" style="2" customWidth="1"/>
    <col min="9" max="9" width="3.26953125" style="2" customWidth="1"/>
    <col min="10" max="10" width="9.7265625" style="2" customWidth="1"/>
    <col min="11" max="11" width="3.26953125" style="2" customWidth="1"/>
    <col min="12" max="12" width="5.26953125" style="2" customWidth="1"/>
    <col min="13" max="16384" width="9.1796875" style="2" hidden="1"/>
  </cols>
  <sheetData>
    <row r="1" spans="1:12" x14ac:dyDescent="0.35">
      <c r="A1" s="1"/>
      <c r="B1" s="1"/>
      <c r="C1" s="1"/>
      <c r="D1" s="1"/>
      <c r="E1" s="1"/>
      <c r="F1" s="1"/>
      <c r="G1" s="1"/>
      <c r="H1" s="1"/>
      <c r="I1" s="1"/>
      <c r="J1" s="1"/>
      <c r="K1" s="1"/>
      <c r="L1" s="1"/>
    </row>
    <row r="2" spans="1:12" x14ac:dyDescent="0.35">
      <c r="A2" s="1"/>
      <c r="B2" s="1"/>
      <c r="C2" s="1"/>
      <c r="D2" s="1"/>
      <c r="E2" s="1"/>
      <c r="F2" s="1"/>
      <c r="G2" s="1"/>
      <c r="H2" s="1"/>
      <c r="I2" s="1"/>
      <c r="J2" s="1"/>
      <c r="K2" s="1"/>
      <c r="L2" s="1"/>
    </row>
    <row r="3" spans="1:12" ht="15" customHeight="1" x14ac:dyDescent="0.35">
      <c r="A3" s="1"/>
      <c r="B3" s="105" t="s">
        <v>113</v>
      </c>
      <c r="C3" s="105"/>
      <c r="D3" s="105"/>
      <c r="E3" s="105"/>
      <c r="F3" s="105"/>
      <c r="G3" s="105"/>
      <c r="H3" s="105"/>
      <c r="I3" s="105"/>
      <c r="J3" s="105"/>
      <c r="K3" s="105"/>
      <c r="L3" s="1"/>
    </row>
    <row r="4" spans="1:12" ht="15" customHeight="1" x14ac:dyDescent="0.35">
      <c r="A4" s="1"/>
      <c r="B4" s="105"/>
      <c r="C4" s="105"/>
      <c r="D4" s="105"/>
      <c r="E4" s="105"/>
      <c r="F4" s="105"/>
      <c r="G4" s="105"/>
      <c r="H4" s="105"/>
      <c r="I4" s="105"/>
      <c r="J4" s="105"/>
      <c r="K4" s="105"/>
      <c r="L4" s="1"/>
    </row>
    <row r="5" spans="1:12" x14ac:dyDescent="0.35">
      <c r="A5" s="1"/>
      <c r="B5" s="1"/>
      <c r="C5" s="1"/>
      <c r="D5" s="1"/>
      <c r="E5" s="1"/>
      <c r="F5" s="1"/>
      <c r="G5" s="1"/>
      <c r="H5" s="1"/>
      <c r="I5" s="1"/>
      <c r="J5" s="1"/>
      <c r="K5" s="1"/>
      <c r="L5" s="1"/>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1"/>
      <c r="B8" s="109" t="s">
        <v>86</v>
      </c>
      <c r="C8" s="110"/>
      <c r="D8" s="110"/>
      <c r="E8" s="110"/>
      <c r="F8" s="110"/>
      <c r="G8" s="110"/>
      <c r="H8" s="110"/>
      <c r="I8" s="110"/>
      <c r="J8" s="110"/>
      <c r="K8" s="111"/>
      <c r="L8" s="1"/>
    </row>
    <row r="9" spans="1:12" ht="39.75" customHeight="1" x14ac:dyDescent="0.35">
      <c r="A9" s="1"/>
      <c r="B9" s="18" t="s">
        <v>0</v>
      </c>
      <c r="C9" s="18" t="s">
        <v>1</v>
      </c>
      <c r="D9" s="126" t="s">
        <v>96</v>
      </c>
      <c r="E9" s="127"/>
      <c r="F9" s="126" t="s">
        <v>2</v>
      </c>
      <c r="G9" s="127"/>
      <c r="H9" s="126" t="s">
        <v>95</v>
      </c>
      <c r="I9" s="127"/>
      <c r="J9" s="126" t="s">
        <v>26</v>
      </c>
      <c r="K9" s="127"/>
      <c r="L9" s="1"/>
    </row>
    <row r="10" spans="1:12" x14ac:dyDescent="0.35">
      <c r="A10" s="1"/>
      <c r="B10" s="68" t="s">
        <v>222</v>
      </c>
      <c r="C10" s="42">
        <v>0</v>
      </c>
      <c r="D10" s="9">
        <v>0</v>
      </c>
      <c r="E10" s="14" t="s">
        <v>3</v>
      </c>
      <c r="F10" s="9">
        <f>IFERROR(D10/C10,0)</f>
        <v>0</v>
      </c>
      <c r="G10" s="14" t="s">
        <v>3</v>
      </c>
      <c r="H10" s="38">
        <v>0</v>
      </c>
      <c r="I10" s="14" t="s">
        <v>3</v>
      </c>
      <c r="J10" s="38">
        <v>0</v>
      </c>
      <c r="K10" s="14" t="s">
        <v>3</v>
      </c>
      <c r="L10" s="1"/>
    </row>
    <row r="11" spans="1:12" x14ac:dyDescent="0.35">
      <c r="A11" s="1"/>
      <c r="B11" s="76" t="s">
        <v>219</v>
      </c>
      <c r="C11" s="77"/>
      <c r="D11" s="78"/>
      <c r="E11" s="78"/>
      <c r="F11" s="12">
        <f>SUM(F10:F10)</f>
        <v>0</v>
      </c>
      <c r="G11" s="12" t="s">
        <v>94</v>
      </c>
      <c r="H11" s="12">
        <f>SUM(H10:H10)</f>
        <v>0</v>
      </c>
      <c r="I11" s="12" t="s">
        <v>94</v>
      </c>
      <c r="J11" s="12">
        <f>SUM(J10:J10)</f>
        <v>0</v>
      </c>
      <c r="K11" s="13" t="s">
        <v>3</v>
      </c>
      <c r="L11" s="1"/>
    </row>
    <row r="12" spans="1:12" x14ac:dyDescent="0.35">
      <c r="A12" s="1"/>
      <c r="B12" s="1"/>
      <c r="C12" s="1"/>
      <c r="D12" s="1"/>
      <c r="E12" s="1"/>
      <c r="F12" s="1"/>
      <c r="G12" s="1"/>
      <c r="H12" s="1"/>
      <c r="I12" s="1"/>
      <c r="J12" s="1"/>
      <c r="K12" s="1"/>
      <c r="L12" s="1"/>
    </row>
    <row r="13" spans="1:12" x14ac:dyDescent="0.35">
      <c r="A13" s="1"/>
      <c r="B13" s="1"/>
      <c r="C13" s="1"/>
      <c r="D13" s="1"/>
      <c r="E13" s="1"/>
      <c r="F13" s="1"/>
      <c r="G13" s="1"/>
      <c r="H13" s="1"/>
      <c r="I13" s="1"/>
      <c r="J13" s="1"/>
      <c r="K13" s="1"/>
      <c r="L13" s="1"/>
    </row>
    <row r="14" spans="1:12" x14ac:dyDescent="0.35">
      <c r="A14" s="1"/>
      <c r="B14" s="1"/>
      <c r="C14" s="1"/>
      <c r="D14" s="1"/>
      <c r="E14" s="1"/>
      <c r="F14" s="1"/>
      <c r="G14" s="1"/>
      <c r="H14" s="1"/>
      <c r="I14" s="1"/>
      <c r="J14" s="1"/>
      <c r="K14" s="1"/>
      <c r="L14" s="1"/>
    </row>
    <row r="15" spans="1:12" x14ac:dyDescent="0.35">
      <c r="A15" s="1"/>
      <c r="B15" s="1"/>
      <c r="C15" s="1"/>
      <c r="D15" s="1"/>
      <c r="E15" s="1"/>
      <c r="F15" s="1"/>
      <c r="G15" s="1"/>
      <c r="H15" s="1"/>
      <c r="I15" s="1"/>
      <c r="J15" s="1"/>
      <c r="K15" s="1"/>
      <c r="L15" s="1"/>
    </row>
    <row r="16" spans="1:12" x14ac:dyDescent="0.35">
      <c r="A16" s="1"/>
      <c r="B16" s="1"/>
      <c r="C16" s="1"/>
      <c r="D16" s="1"/>
      <c r="E16" s="1"/>
      <c r="F16" s="1"/>
      <c r="G16" s="1"/>
      <c r="H16" s="1"/>
      <c r="I16" s="1"/>
      <c r="J16" s="1"/>
      <c r="K16" s="1"/>
      <c r="L16" s="1"/>
    </row>
    <row r="17" spans="1:12" x14ac:dyDescent="0.35">
      <c r="A17" s="1"/>
      <c r="B17" s="1"/>
      <c r="C17" s="1"/>
      <c r="D17" s="1"/>
      <c r="E17" s="1"/>
      <c r="F17" s="1"/>
      <c r="G17" s="1"/>
      <c r="H17" s="1"/>
      <c r="I17" s="1"/>
      <c r="J17" s="1"/>
      <c r="K17" s="1"/>
      <c r="L17" s="1"/>
    </row>
    <row r="18" spans="1:12" x14ac:dyDescent="0.35">
      <c r="A18" s="1"/>
      <c r="B18" s="1"/>
      <c r="C18" s="1"/>
      <c r="D18" s="1"/>
      <c r="E18" s="1"/>
      <c r="F18" s="1"/>
      <c r="G18" s="1"/>
      <c r="H18" s="1"/>
      <c r="I18" s="1"/>
      <c r="J18" s="1"/>
      <c r="K18" s="1"/>
      <c r="L18" s="1"/>
    </row>
    <row r="19" spans="1:12" x14ac:dyDescent="0.35">
      <c r="A19" s="1"/>
      <c r="B19" s="1"/>
      <c r="C19" s="1"/>
      <c r="D19" s="1"/>
      <c r="E19" s="1"/>
      <c r="F19" s="1"/>
      <c r="G19" s="1"/>
      <c r="H19" s="1"/>
      <c r="I19" s="1"/>
      <c r="J19" s="1"/>
      <c r="K19" s="1"/>
      <c r="L19" s="1"/>
    </row>
    <row r="20" spans="1:12" x14ac:dyDescent="0.35">
      <c r="A20" s="1"/>
      <c r="B20" s="1"/>
      <c r="C20" s="1"/>
      <c r="D20" s="1"/>
      <c r="E20" s="1"/>
      <c r="F20" s="1"/>
      <c r="G20" s="1"/>
      <c r="H20" s="1"/>
      <c r="I20" s="1"/>
      <c r="J20" s="1"/>
      <c r="K20" s="1"/>
      <c r="L20" s="1"/>
    </row>
    <row r="21" spans="1:12" x14ac:dyDescent="0.35">
      <c r="A21" s="1"/>
      <c r="B21" s="1"/>
      <c r="C21" s="1"/>
      <c r="D21" s="1"/>
      <c r="E21" s="1"/>
      <c r="F21" s="1"/>
      <c r="G21" s="1"/>
      <c r="H21" s="1"/>
      <c r="I21" s="1"/>
      <c r="J21" s="1"/>
      <c r="K21" s="1"/>
      <c r="L21" s="1"/>
    </row>
    <row r="22" spans="1:12" x14ac:dyDescent="0.35">
      <c r="A22" s="1"/>
      <c r="B22" s="1"/>
      <c r="C22" s="1"/>
      <c r="D22" s="1"/>
      <c r="E22" s="1"/>
      <c r="F22" s="1"/>
      <c r="G22" s="1"/>
      <c r="H22" s="1"/>
      <c r="I22" s="1"/>
      <c r="J22" s="1"/>
      <c r="K22" s="1"/>
      <c r="L22" s="1"/>
    </row>
    <row r="23" spans="1:12" x14ac:dyDescent="0.35">
      <c r="A23" s="1"/>
      <c r="B23" s="1"/>
      <c r="C23" s="1"/>
      <c r="D23" s="1"/>
      <c r="E23" s="1"/>
      <c r="F23" s="1"/>
      <c r="G23" s="1"/>
      <c r="H23" s="1"/>
      <c r="I23" s="1"/>
      <c r="J23" s="1"/>
      <c r="K23" s="1"/>
      <c r="L23" s="1"/>
    </row>
    <row r="24" spans="1:12" x14ac:dyDescent="0.35">
      <c r="A24" s="1"/>
      <c r="B24" s="1"/>
      <c r="C24" s="1"/>
      <c r="D24" s="1"/>
      <c r="E24" s="1"/>
      <c r="F24" s="1"/>
      <c r="G24" s="1"/>
      <c r="H24" s="1"/>
      <c r="I24" s="1"/>
      <c r="J24" s="1"/>
      <c r="K24" s="1"/>
      <c r="L24" s="1"/>
    </row>
    <row r="25" spans="1:12" x14ac:dyDescent="0.35">
      <c r="A25" s="1"/>
      <c r="B25" s="1"/>
      <c r="C25" s="1"/>
      <c r="D25" s="1"/>
      <c r="E25" s="1"/>
      <c r="F25" s="1"/>
      <c r="G25" s="1"/>
      <c r="H25" s="1"/>
      <c r="I25" s="1"/>
      <c r="J25" s="1"/>
      <c r="K25" s="1"/>
      <c r="L25" s="1"/>
    </row>
    <row r="26" spans="1:12" x14ac:dyDescent="0.35">
      <c r="A26" s="1"/>
      <c r="B26" s="1"/>
      <c r="C26" s="1"/>
      <c r="D26" s="1"/>
      <c r="E26" s="1"/>
      <c r="F26" s="1"/>
      <c r="G26" s="1"/>
      <c r="H26" s="1"/>
      <c r="I26" s="1"/>
      <c r="J26" s="1"/>
      <c r="K26" s="1"/>
      <c r="L26" s="1"/>
    </row>
    <row r="27" spans="1:12" x14ac:dyDescent="0.35">
      <c r="A27" s="1"/>
      <c r="B27" s="1"/>
      <c r="C27" s="1"/>
      <c r="D27" s="1"/>
      <c r="E27" s="1"/>
      <c r="F27" s="1"/>
      <c r="G27" s="1"/>
      <c r="H27" s="1"/>
      <c r="I27" s="1"/>
      <c r="J27" s="1"/>
      <c r="K27" s="1"/>
      <c r="L27" s="1"/>
    </row>
    <row r="28" spans="1:12" x14ac:dyDescent="0.35">
      <c r="A28" s="1"/>
      <c r="B28" s="1"/>
      <c r="C28" s="1"/>
      <c r="D28" s="1"/>
      <c r="E28" s="1"/>
      <c r="F28" s="1"/>
      <c r="G28" s="1"/>
      <c r="H28" s="1"/>
      <c r="I28" s="1"/>
      <c r="J28" s="1"/>
      <c r="K28" s="1"/>
      <c r="L28" s="1"/>
    </row>
    <row r="29" spans="1:12" x14ac:dyDescent="0.35">
      <c r="A29" s="1"/>
      <c r="B29" s="1"/>
      <c r="C29" s="1"/>
      <c r="D29" s="1"/>
      <c r="E29" s="1"/>
      <c r="F29" s="1"/>
      <c r="G29" s="1"/>
      <c r="H29" s="1"/>
      <c r="I29" s="1"/>
      <c r="J29" s="1"/>
      <c r="K29" s="1"/>
      <c r="L29" s="1"/>
    </row>
    <row r="30" spans="1:12" x14ac:dyDescent="0.35">
      <c r="A30" s="1"/>
      <c r="B30" s="1"/>
      <c r="C30" s="1"/>
      <c r="D30" s="1"/>
      <c r="E30" s="1"/>
      <c r="F30" s="1"/>
      <c r="G30" s="1"/>
      <c r="H30" s="1"/>
      <c r="I30" s="1"/>
      <c r="J30" s="1"/>
      <c r="K30" s="1"/>
      <c r="L30" s="1"/>
    </row>
    <row r="31" spans="1:12" x14ac:dyDescent="0.35">
      <c r="A31" s="1"/>
      <c r="B31" s="1"/>
      <c r="C31" s="1"/>
      <c r="D31" s="1"/>
      <c r="E31" s="1"/>
      <c r="F31" s="1"/>
      <c r="G31" s="1"/>
      <c r="H31" s="1"/>
      <c r="I31" s="1"/>
      <c r="J31" s="1"/>
      <c r="K31" s="1"/>
      <c r="L31" s="1"/>
    </row>
    <row r="32" spans="1:12" x14ac:dyDescent="0.35">
      <c r="A32" s="1"/>
      <c r="B32" s="1"/>
      <c r="C32" s="1"/>
      <c r="D32" s="1"/>
      <c r="E32" s="1"/>
      <c r="F32" s="1"/>
      <c r="G32" s="1"/>
      <c r="H32" s="1"/>
      <c r="I32" s="1"/>
      <c r="J32" s="1"/>
      <c r="K32" s="1"/>
      <c r="L32" s="1"/>
    </row>
    <row r="33" spans="1:12" x14ac:dyDescent="0.35">
      <c r="A33" s="1"/>
      <c r="B33" s="1"/>
      <c r="C33" s="1"/>
      <c r="D33" s="1"/>
      <c r="E33" s="1"/>
      <c r="F33" s="1"/>
      <c r="G33" s="1"/>
      <c r="H33" s="1"/>
      <c r="I33" s="1"/>
      <c r="J33" s="1"/>
      <c r="K33" s="1"/>
      <c r="L33" s="1"/>
    </row>
    <row r="34" spans="1:12" x14ac:dyDescent="0.35">
      <c r="A34" s="1"/>
      <c r="B34" s="1"/>
      <c r="C34" s="1"/>
      <c r="D34" s="1"/>
      <c r="E34" s="1"/>
      <c r="F34" s="1"/>
      <c r="G34" s="1"/>
      <c r="H34" s="1"/>
      <c r="I34" s="1"/>
      <c r="J34" s="1"/>
      <c r="K34" s="1"/>
      <c r="L34" s="1"/>
    </row>
    <row r="35" spans="1:12" x14ac:dyDescent="0.35">
      <c r="A35" s="1"/>
      <c r="B35" s="1"/>
      <c r="C35" s="1"/>
      <c r="D35" s="1"/>
      <c r="E35" s="1"/>
      <c r="F35" s="1"/>
      <c r="G35" s="1"/>
      <c r="H35" s="1"/>
      <c r="I35" s="1"/>
      <c r="J35" s="1"/>
      <c r="K35" s="1"/>
      <c r="L35" s="1"/>
    </row>
    <row r="36" spans="1:12" x14ac:dyDescent="0.35">
      <c r="A36" s="1"/>
      <c r="B36" s="1"/>
      <c r="C36" s="1"/>
      <c r="D36" s="1"/>
      <c r="E36" s="1"/>
      <c r="F36" s="1"/>
      <c r="G36" s="1"/>
      <c r="H36" s="1"/>
      <c r="I36" s="1"/>
      <c r="J36" s="1"/>
      <c r="K36" s="1"/>
      <c r="L36" s="1"/>
    </row>
    <row r="37" spans="1:12" x14ac:dyDescent="0.35">
      <c r="A37" s="1"/>
      <c r="B37" s="1"/>
      <c r="C37" s="1"/>
      <c r="D37" s="1"/>
      <c r="E37" s="1"/>
      <c r="F37" s="1"/>
      <c r="G37" s="1"/>
      <c r="H37" s="1"/>
      <c r="I37" s="1"/>
      <c r="J37" s="1"/>
      <c r="K37" s="1"/>
      <c r="L37" s="1"/>
    </row>
    <row r="38" spans="1:12" x14ac:dyDescent="0.35">
      <c r="A38" s="1"/>
      <c r="B38" s="1"/>
      <c r="C38" s="1"/>
      <c r="D38" s="1"/>
      <c r="E38" s="1"/>
      <c r="F38" s="1"/>
      <c r="G38" s="1"/>
      <c r="H38" s="1"/>
      <c r="I38" s="1"/>
      <c r="J38" s="1"/>
      <c r="K38" s="1"/>
      <c r="L38" s="1"/>
    </row>
    <row r="39" spans="1:12" x14ac:dyDescent="0.35">
      <c r="A39" s="1"/>
      <c r="B39" s="1"/>
      <c r="C39" s="1"/>
      <c r="D39" s="1"/>
      <c r="E39" s="1"/>
      <c r="F39" s="1"/>
      <c r="G39" s="1"/>
      <c r="H39" s="1"/>
      <c r="I39" s="1"/>
      <c r="J39" s="1"/>
      <c r="K39" s="1"/>
      <c r="L39" s="1"/>
    </row>
    <row r="40" spans="1:12" x14ac:dyDescent="0.35">
      <c r="A40" s="1"/>
      <c r="B40" s="1"/>
      <c r="C40" s="1"/>
      <c r="D40" s="1"/>
      <c r="E40" s="1"/>
      <c r="F40" s="1"/>
      <c r="G40" s="1"/>
      <c r="H40" s="1"/>
      <c r="I40" s="1"/>
      <c r="J40" s="1"/>
      <c r="K40" s="1"/>
      <c r="L40" s="1"/>
    </row>
    <row r="41" spans="1:12"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1"/>
      <c r="L42" s="1"/>
    </row>
    <row r="43" spans="1:12" x14ac:dyDescent="0.35">
      <c r="A43" s="1"/>
      <c r="B43" s="1"/>
      <c r="C43" s="1"/>
      <c r="D43" s="1"/>
      <c r="E43" s="1"/>
      <c r="F43" s="1"/>
      <c r="G43" s="1"/>
      <c r="H43" s="1"/>
      <c r="I43" s="1"/>
      <c r="J43" s="1"/>
      <c r="K43" s="1"/>
      <c r="L43" s="1"/>
    </row>
    <row r="44" spans="1:12" x14ac:dyDescent="0.35">
      <c r="A44" s="1"/>
      <c r="B44" s="1"/>
      <c r="C44" s="1"/>
      <c r="D44" s="1"/>
      <c r="E44" s="1"/>
      <c r="F44" s="1"/>
      <c r="G44" s="1"/>
      <c r="H44" s="1"/>
      <c r="I44" s="1"/>
      <c r="J44" s="1"/>
      <c r="K44" s="1"/>
      <c r="L44" s="1"/>
    </row>
    <row r="45" spans="1:12" x14ac:dyDescent="0.35">
      <c r="A45" s="1"/>
      <c r="B45" s="1"/>
      <c r="C45" s="1"/>
      <c r="D45" s="1"/>
      <c r="E45" s="1"/>
      <c r="F45" s="1"/>
      <c r="G45" s="1"/>
      <c r="H45" s="1"/>
      <c r="I45" s="1"/>
      <c r="J45" s="1"/>
      <c r="K45" s="1"/>
      <c r="L45" s="1"/>
    </row>
    <row r="46" spans="1:12" x14ac:dyDescent="0.35">
      <c r="A46" s="1"/>
      <c r="B46" s="1"/>
      <c r="C46" s="1"/>
      <c r="D46" s="1"/>
      <c r="E46" s="1"/>
      <c r="F46" s="1"/>
      <c r="G46" s="1"/>
      <c r="H46" s="1"/>
      <c r="I46" s="1"/>
      <c r="J46" s="1"/>
      <c r="K46" s="1"/>
      <c r="L46" s="1"/>
    </row>
    <row r="47" spans="1:12" hidden="1" x14ac:dyDescent="0.35">
      <c r="A47" s="44"/>
      <c r="B47" s="44"/>
      <c r="C47" s="44"/>
      <c r="D47" s="44"/>
      <c r="E47" s="44"/>
      <c r="F47" s="44"/>
      <c r="G47" s="44"/>
      <c r="H47" s="44"/>
      <c r="I47" s="44"/>
      <c r="J47" s="44"/>
      <c r="K47" s="44"/>
      <c r="L47" s="44"/>
    </row>
    <row r="48" spans="1:12" hidden="1" x14ac:dyDescent="0.35">
      <c r="A48" s="44"/>
      <c r="B48" s="44"/>
      <c r="C48" s="44"/>
      <c r="D48" s="44"/>
      <c r="E48" s="44"/>
      <c r="F48" s="44"/>
      <c r="G48" s="44"/>
      <c r="H48" s="44"/>
      <c r="I48" s="44"/>
      <c r="J48" s="44"/>
      <c r="K48" s="44"/>
      <c r="L48" s="44"/>
    </row>
    <row r="49" hidden="1" x14ac:dyDescent="0.35"/>
    <row r="50" hidden="1" x14ac:dyDescent="0.35"/>
    <row r="51" hidden="1" x14ac:dyDescent="0.35"/>
    <row r="52" hidden="1" x14ac:dyDescent="0.35"/>
  </sheetData>
  <sheetProtection algorithmName="SHA-512" hashValue="HprgxgO/HBluHWDB8ycOY76aSgfwpkD2UTsZCMt6NJSjgwyIWN4ffU+vP6uG6PmHnShvpIkWdEM2yDuw9U4rfw==" saltValue="mnii/Wih2NPB3AcPcf0zY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election activeCell="B14" sqref="B14"/>
    </sheetView>
  </sheetViews>
  <sheetFormatPr defaultColWidth="0" defaultRowHeight="14.5" zeroHeight="1" x14ac:dyDescent="0.35"/>
  <cols>
    <col min="1" max="1" width="5.26953125" style="2" customWidth="1"/>
    <col min="2" max="2" width="38.1796875" style="2" customWidth="1"/>
    <col min="3" max="3" width="13.54296875" style="2" customWidth="1"/>
    <col min="4" max="4" width="3.26953125" style="2" customWidth="1"/>
    <col min="5" max="5" width="13.54296875" style="2" customWidth="1"/>
    <col min="6" max="6" width="3.26953125" style="2" customWidth="1"/>
    <col min="7" max="7" width="5.26953125" style="2" customWidth="1"/>
    <col min="8"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114</v>
      </c>
      <c r="C3" s="105"/>
      <c r="D3" s="105"/>
      <c r="E3" s="105"/>
      <c r="F3" s="105"/>
      <c r="G3" s="1"/>
    </row>
    <row r="4" spans="1:7" ht="1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33" t="s">
        <v>37</v>
      </c>
      <c r="C8" s="28"/>
      <c r="D8" s="28"/>
      <c r="E8" s="28"/>
      <c r="F8" s="19"/>
      <c r="G8" s="1"/>
    </row>
    <row r="9" spans="1:7" ht="17.25" customHeight="1" x14ac:dyDescent="0.35">
      <c r="A9" s="1"/>
      <c r="B9" s="80" t="s">
        <v>17</v>
      </c>
      <c r="C9" s="82" t="s">
        <v>11</v>
      </c>
      <c r="D9" s="81"/>
      <c r="E9" s="82" t="s">
        <v>27</v>
      </c>
      <c r="F9" s="32"/>
      <c r="G9" s="1"/>
    </row>
    <row r="10" spans="1:7" x14ac:dyDescent="0.35">
      <c r="A10" s="1"/>
      <c r="B10" s="24" t="s">
        <v>87</v>
      </c>
      <c r="C10" s="21">
        <f>'Fane 10. Anlægsprojekter (§ 19)'!H11</f>
        <v>0</v>
      </c>
      <c r="D10" s="14" t="s">
        <v>3</v>
      </c>
      <c r="E10" s="9">
        <f>'Fane 10. Anlægsprojekter (§ 19)'!F11+'Fane 10. Anlægsprojekter (§ 19)'!J11</f>
        <v>0</v>
      </c>
      <c r="F10" s="14" t="s">
        <v>3</v>
      </c>
      <c r="G10" s="1"/>
    </row>
    <row r="11" spans="1:7" x14ac:dyDescent="0.35">
      <c r="A11" s="1"/>
      <c r="B11" s="24" t="s">
        <v>231</v>
      </c>
      <c r="C11" s="21">
        <v>0</v>
      </c>
      <c r="D11" s="14" t="s">
        <v>3</v>
      </c>
      <c r="E11" s="9">
        <v>263962</v>
      </c>
      <c r="F11" s="14" t="s">
        <v>3</v>
      </c>
      <c r="G11" s="1"/>
    </row>
    <row r="12" spans="1:7" x14ac:dyDescent="0.35">
      <c r="A12" s="1"/>
      <c r="B12" s="24" t="s">
        <v>232</v>
      </c>
      <c r="C12" s="21">
        <v>0</v>
      </c>
      <c r="D12" s="14" t="s">
        <v>3</v>
      </c>
      <c r="E12" s="9">
        <v>25865</v>
      </c>
      <c r="F12" s="14" t="s">
        <v>3</v>
      </c>
      <c r="G12" s="1"/>
    </row>
    <row r="13" spans="1:7" x14ac:dyDescent="0.35">
      <c r="A13" s="1"/>
      <c r="B13" s="24" t="s">
        <v>233</v>
      </c>
      <c r="C13" s="21">
        <v>212650</v>
      </c>
      <c r="D13" s="14" t="s">
        <v>3</v>
      </c>
      <c r="E13" s="9">
        <v>0</v>
      </c>
      <c r="F13" s="14" t="s">
        <v>3</v>
      </c>
      <c r="G13" s="1"/>
    </row>
    <row r="14" spans="1:7" ht="26.5" x14ac:dyDescent="0.35">
      <c r="A14" s="1"/>
      <c r="B14" s="70" t="s">
        <v>234</v>
      </c>
      <c r="C14" s="21">
        <v>30944</v>
      </c>
      <c r="D14" s="14" t="s">
        <v>3</v>
      </c>
      <c r="E14" s="9">
        <v>0</v>
      </c>
      <c r="F14" s="14" t="s">
        <v>3</v>
      </c>
      <c r="G14" s="1"/>
    </row>
    <row r="15" spans="1:7" x14ac:dyDescent="0.35">
      <c r="A15" s="1"/>
      <c r="B15" s="24"/>
      <c r="C15" s="21"/>
      <c r="D15" s="14" t="s">
        <v>3</v>
      </c>
      <c r="E15" s="9"/>
      <c r="F15" s="14" t="s">
        <v>3</v>
      </c>
      <c r="G15" s="1"/>
    </row>
    <row r="16" spans="1:7" x14ac:dyDescent="0.35">
      <c r="A16" s="1"/>
      <c r="B16" s="24"/>
      <c r="C16" s="21"/>
      <c r="D16" s="14" t="s">
        <v>3</v>
      </c>
      <c r="E16" s="9"/>
      <c r="F16" s="14" t="s">
        <v>3</v>
      </c>
      <c r="G16" s="1"/>
    </row>
    <row r="17" spans="1:7" x14ac:dyDescent="0.35">
      <c r="A17" s="1"/>
      <c r="B17" s="24"/>
      <c r="C17" s="21"/>
      <c r="D17" s="14" t="s">
        <v>3</v>
      </c>
      <c r="E17" s="9"/>
      <c r="F17" s="14" t="s">
        <v>3</v>
      </c>
      <c r="G17" s="1"/>
    </row>
    <row r="18" spans="1:7" x14ac:dyDescent="0.35">
      <c r="A18" s="1"/>
      <c r="B18" s="24"/>
      <c r="C18" s="21"/>
      <c r="D18" s="14" t="s">
        <v>3</v>
      </c>
      <c r="E18" s="9"/>
      <c r="F18" s="14" t="s">
        <v>3</v>
      </c>
      <c r="G18" s="1"/>
    </row>
    <row r="19" spans="1:7" x14ac:dyDescent="0.35">
      <c r="A19" s="1"/>
      <c r="B19" s="33" t="s">
        <v>139</v>
      </c>
      <c r="C19" s="12">
        <f>SUM(C10:C18)</f>
        <v>243594</v>
      </c>
      <c r="D19" s="13" t="s">
        <v>3</v>
      </c>
      <c r="E19" s="12">
        <f>SUM(E10:E18)</f>
        <v>289827</v>
      </c>
      <c r="F19" s="13" t="s">
        <v>3</v>
      </c>
      <c r="G19" s="1"/>
    </row>
    <row r="20" spans="1:7" x14ac:dyDescent="0.35">
      <c r="A20" s="1"/>
      <c r="B20" s="33" t="s">
        <v>175</v>
      </c>
      <c r="C20" s="12">
        <f>C19*(1+'Fane 15. Nøgletal'!C10)</f>
        <v>259744.28220000002</v>
      </c>
      <c r="D20" s="13" t="s">
        <v>3</v>
      </c>
      <c r="E20" s="12">
        <f>E19*(1+'Fane 15. Nøgletal'!C10)</f>
        <v>309042.53010000003</v>
      </c>
      <c r="F20" s="13" t="s">
        <v>3</v>
      </c>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m5B3l7mRrolLsHrnZk+X/cUWc48QghnX/vxG0JQZSPQh2Or5KoltFnl/+nf6R0P1T+JNLpYtUcMNHh3mNtprbg==" saltValue="pBXK8EjWQiYRIXwwK6i7zw==" spinCount="100000" sheet="1" objects="1" scenarios="1"/>
  <mergeCells count="1">
    <mergeCell ref="B3:F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tabSelected="1" topLeftCell="A4" zoomScaleNormal="100" workbookViewId="0">
      <selection activeCell="E18" sqref="E18"/>
    </sheetView>
  </sheetViews>
  <sheetFormatPr defaultColWidth="0" defaultRowHeight="14.5" zeroHeight="1" x14ac:dyDescent="0.35"/>
  <cols>
    <col min="1" max="1" width="5.26953125" style="2" customWidth="1"/>
    <col min="2" max="2" width="38.1796875" style="2" customWidth="1"/>
    <col min="3" max="3" width="13.54296875" style="2" customWidth="1"/>
    <col min="4" max="4" width="3.453125" style="2" bestFit="1" customWidth="1"/>
    <col min="5" max="5" width="13.54296875" style="2" customWidth="1"/>
    <col min="6" max="6" width="3.26953125" style="2" customWidth="1"/>
    <col min="7" max="7" width="5.26953125" style="2" customWidth="1"/>
    <col min="8"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5" t="s">
        <v>115</v>
      </c>
      <c r="C3" s="105"/>
      <c r="D3" s="105"/>
      <c r="E3" s="105"/>
      <c r="F3" s="105"/>
      <c r="G3" s="1"/>
    </row>
    <row r="4" spans="1:7" ht="15" customHeight="1" x14ac:dyDescent="0.35">
      <c r="A4" s="1"/>
      <c r="B4" s="105"/>
      <c r="C4" s="105"/>
      <c r="D4" s="105"/>
      <c r="E4" s="105"/>
      <c r="F4" s="105"/>
      <c r="G4" s="1"/>
    </row>
    <row r="5" spans="1:7" x14ac:dyDescent="0.35">
      <c r="A5" s="1"/>
      <c r="B5" s="1"/>
      <c r="C5" s="1"/>
      <c r="D5" s="1"/>
      <c r="E5" s="1"/>
      <c r="F5" s="1"/>
      <c r="G5" s="1"/>
    </row>
    <row r="6" spans="1:7" x14ac:dyDescent="0.35">
      <c r="A6" s="1"/>
      <c r="B6" s="1"/>
      <c r="C6" s="1"/>
      <c r="D6" s="1"/>
      <c r="E6" s="1"/>
      <c r="F6" s="1"/>
      <c r="G6" s="1"/>
    </row>
    <row r="7" spans="1:7" x14ac:dyDescent="0.35">
      <c r="A7" s="1"/>
      <c r="B7" s="1"/>
      <c r="C7" s="1"/>
      <c r="D7" s="1"/>
      <c r="E7" s="1"/>
      <c r="F7" s="1"/>
      <c r="G7" s="1"/>
    </row>
    <row r="8" spans="1:7" x14ac:dyDescent="0.35">
      <c r="A8" s="1"/>
      <c r="B8" s="109" t="s">
        <v>176</v>
      </c>
      <c r="C8" s="110"/>
      <c r="D8" s="110"/>
      <c r="E8" s="110"/>
      <c r="F8" s="111"/>
      <c r="G8" s="1"/>
    </row>
    <row r="9" spans="1:7" x14ac:dyDescent="0.35">
      <c r="A9" s="1"/>
      <c r="B9" s="80" t="s">
        <v>17</v>
      </c>
      <c r="C9" s="82" t="s">
        <v>11</v>
      </c>
      <c r="D9" s="81"/>
      <c r="E9" s="82" t="s">
        <v>27</v>
      </c>
      <c r="F9" s="32"/>
      <c r="G9" s="1"/>
    </row>
    <row r="10" spans="1:7" ht="26.5" x14ac:dyDescent="0.35">
      <c r="A10" s="1"/>
      <c r="B10" s="70" t="s">
        <v>234</v>
      </c>
      <c r="C10" s="21">
        <v>464161</v>
      </c>
      <c r="D10" s="14" t="s">
        <v>3</v>
      </c>
      <c r="E10" s="9">
        <v>0</v>
      </c>
      <c r="F10" s="14" t="s">
        <v>3</v>
      </c>
      <c r="G10" s="1"/>
    </row>
    <row r="11" spans="1:7" x14ac:dyDescent="0.35">
      <c r="A11" s="1"/>
      <c r="B11" s="24"/>
      <c r="C11" s="21"/>
      <c r="D11" s="14" t="s">
        <v>3</v>
      </c>
      <c r="E11" s="9"/>
      <c r="F11" s="14" t="s">
        <v>3</v>
      </c>
      <c r="G11" s="1"/>
    </row>
    <row r="12" spans="1:7" x14ac:dyDescent="0.35">
      <c r="A12" s="1"/>
      <c r="B12" s="24"/>
      <c r="C12" s="21"/>
      <c r="D12" s="14" t="s">
        <v>3</v>
      </c>
      <c r="E12" s="9"/>
      <c r="F12" s="14" t="s">
        <v>3</v>
      </c>
      <c r="G12" s="1"/>
    </row>
    <row r="13" spans="1:7" x14ac:dyDescent="0.35">
      <c r="A13" s="1"/>
      <c r="B13" s="33" t="s">
        <v>177</v>
      </c>
      <c r="C13" s="12">
        <f>SUM(C10:C12)</f>
        <v>464161</v>
      </c>
      <c r="D13" s="13" t="s">
        <v>3</v>
      </c>
      <c r="E13" s="12">
        <f>SUM(E10:E12)</f>
        <v>0</v>
      </c>
      <c r="F13" s="13" t="s">
        <v>3</v>
      </c>
      <c r="G13" s="1"/>
    </row>
    <row r="14" spans="1:7" x14ac:dyDescent="0.35">
      <c r="A14" s="1"/>
      <c r="B14" s="33" t="s">
        <v>178</v>
      </c>
      <c r="C14" s="12">
        <f>C13*(1+'Fane 15. Nøgletal'!C10)^2</f>
        <v>527749.05646609003</v>
      </c>
      <c r="D14" s="13" t="s">
        <v>3</v>
      </c>
      <c r="E14" s="12">
        <f>E13*(1+'Fane 15. Nøgletal'!C10)^2</f>
        <v>0</v>
      </c>
      <c r="F14" s="13" t="s">
        <v>3</v>
      </c>
      <c r="G14" s="1"/>
    </row>
    <row r="15" spans="1:7" x14ac:dyDescent="0.35">
      <c r="A15" s="1"/>
      <c r="B15" s="1"/>
      <c r="C15" s="1"/>
      <c r="D15" s="1"/>
      <c r="E15" s="1"/>
      <c r="F15" s="1"/>
      <c r="G15" s="1"/>
    </row>
    <row r="16" spans="1:7" x14ac:dyDescent="0.35">
      <c r="A16" s="1"/>
      <c r="B16" s="128"/>
      <c r="C16" s="128"/>
      <c r="D16" s="128"/>
      <c r="E16" s="128"/>
      <c r="F16" s="128"/>
      <c r="G16" s="1"/>
    </row>
    <row r="17" spans="1:7" x14ac:dyDescent="0.35">
      <c r="A17" s="1"/>
      <c r="B17" s="47"/>
      <c r="C17" s="47"/>
      <c r="D17" s="47"/>
      <c r="E17" s="47"/>
      <c r="F17" s="48"/>
      <c r="G17" s="1"/>
    </row>
    <row r="18" spans="1:7" x14ac:dyDescent="0.35">
      <c r="A18" s="1"/>
      <c r="B18" s="49"/>
      <c r="C18" s="50"/>
      <c r="D18" s="51"/>
      <c r="E18" s="52"/>
      <c r="F18" s="51"/>
      <c r="G18" s="1"/>
    </row>
    <row r="19" spans="1:7" x14ac:dyDescent="0.35">
      <c r="A19" s="1"/>
      <c r="B19" s="49"/>
      <c r="C19" s="50"/>
      <c r="D19" s="51"/>
      <c r="E19" s="52"/>
      <c r="F19" s="51"/>
      <c r="G19" s="1"/>
    </row>
    <row r="20" spans="1:7" x14ac:dyDescent="0.35">
      <c r="A20" s="1"/>
      <c r="B20" s="53"/>
      <c r="C20" s="54"/>
      <c r="D20" s="55"/>
      <c r="E20" s="54"/>
      <c r="F20" s="55"/>
      <c r="G20" s="1"/>
    </row>
    <row r="21" spans="1:7" x14ac:dyDescent="0.35">
      <c r="A21" s="1"/>
      <c r="B21" s="53"/>
      <c r="C21" s="54"/>
      <c r="D21" s="55"/>
      <c r="E21" s="54"/>
      <c r="F21" s="55"/>
      <c r="G21" s="1"/>
    </row>
    <row r="22" spans="1:7" x14ac:dyDescent="0.35">
      <c r="A22" s="1"/>
      <c r="B22" s="46"/>
      <c r="C22" s="46"/>
      <c r="D22" s="46"/>
      <c r="E22" s="46"/>
      <c r="F22" s="46"/>
      <c r="G22" s="1"/>
    </row>
    <row r="23" spans="1:7" x14ac:dyDescent="0.35">
      <c r="A23" s="1"/>
      <c r="B23" s="47"/>
      <c r="C23" s="47"/>
      <c r="D23" s="47"/>
      <c r="E23" s="47"/>
      <c r="F23" s="48"/>
      <c r="G23" s="1"/>
    </row>
    <row r="24" spans="1:7" x14ac:dyDescent="0.35">
      <c r="A24" s="1"/>
      <c r="B24" s="49"/>
      <c r="C24" s="50"/>
      <c r="D24" s="51"/>
      <c r="E24" s="52"/>
      <c r="F24" s="51"/>
      <c r="G24" s="1"/>
    </row>
    <row r="25" spans="1:7" x14ac:dyDescent="0.35">
      <c r="A25" s="1"/>
      <c r="B25" s="49"/>
      <c r="C25" s="50"/>
      <c r="D25" s="51"/>
      <c r="E25" s="52"/>
      <c r="F25" s="51"/>
      <c r="G25" s="1"/>
    </row>
    <row r="26" spans="1:7" x14ac:dyDescent="0.35">
      <c r="A26" s="1"/>
      <c r="B26" s="53"/>
      <c r="C26" s="54"/>
      <c r="D26" s="55"/>
      <c r="E26" s="54"/>
      <c r="F26" s="55"/>
      <c r="G26" s="1"/>
    </row>
    <row r="27" spans="1:7" x14ac:dyDescent="0.35">
      <c r="A27" s="1"/>
      <c r="B27" s="53"/>
      <c r="C27" s="54"/>
      <c r="D27" s="55"/>
      <c r="E27" s="54"/>
      <c r="F27" s="55"/>
      <c r="G27" s="1"/>
    </row>
    <row r="28" spans="1:7" x14ac:dyDescent="0.35">
      <c r="A28" s="1"/>
      <c r="B28" s="46"/>
      <c r="C28" s="46"/>
      <c r="D28" s="46"/>
      <c r="E28" s="46"/>
      <c r="F28" s="46"/>
      <c r="G28" s="1"/>
    </row>
    <row r="29" spans="1:7" x14ac:dyDescent="0.35">
      <c r="A29" s="1"/>
      <c r="B29" s="128"/>
      <c r="C29" s="128"/>
      <c r="D29" s="128"/>
      <c r="E29" s="128"/>
      <c r="F29" s="128"/>
      <c r="G29" s="1"/>
    </row>
    <row r="30" spans="1:7" x14ac:dyDescent="0.35">
      <c r="A30" s="1"/>
      <c r="B30" s="47"/>
      <c r="C30" s="47"/>
      <c r="D30" s="47"/>
      <c r="E30" s="47"/>
      <c r="F30" s="48"/>
      <c r="G30" s="1"/>
    </row>
    <row r="31" spans="1:7" x14ac:dyDescent="0.35">
      <c r="A31" s="1"/>
      <c r="B31" s="49"/>
      <c r="C31" s="50"/>
      <c r="D31" s="51"/>
      <c r="E31" s="52"/>
      <c r="F31" s="51"/>
      <c r="G31" s="1"/>
    </row>
    <row r="32" spans="1:7" x14ac:dyDescent="0.35">
      <c r="A32" s="1"/>
      <c r="B32" s="49"/>
      <c r="C32" s="50"/>
      <c r="D32" s="51"/>
      <c r="E32" s="52"/>
      <c r="F32" s="51"/>
      <c r="G32" s="1"/>
    </row>
    <row r="33" spans="1:7" x14ac:dyDescent="0.35">
      <c r="A33" s="1"/>
      <c r="B33" s="53"/>
      <c r="C33" s="54"/>
      <c r="D33" s="55"/>
      <c r="E33" s="54"/>
      <c r="F33" s="55"/>
      <c r="G33" s="1"/>
    </row>
    <row r="34" spans="1:7" x14ac:dyDescent="0.35">
      <c r="A34" s="1"/>
      <c r="B34" s="53"/>
      <c r="C34" s="54"/>
      <c r="D34" s="55"/>
      <c r="E34" s="54"/>
      <c r="F34" s="55"/>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FD/O4RHQbX8ZmnAMrVGiqrmdqJr6cNx62R3gUFUhg7ajISpa203Q/01OYyUiagXQ02uby/9xJ68ufiCgREO2iw==" saltValue="lq7/X6/89Aul4kISAw9Z9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4.5" zeroHeight="1" x14ac:dyDescent="0.35"/>
  <cols>
    <col min="1" max="1" width="5.26953125" style="2" customWidth="1"/>
    <col min="2" max="2" width="37.54296875" style="2" customWidth="1"/>
    <col min="3" max="3" width="13.7265625" style="2" customWidth="1"/>
    <col min="4" max="4" width="3.1796875" style="2" customWidth="1"/>
    <col min="5" max="5" width="13.7265625" style="2" customWidth="1"/>
    <col min="6" max="6" width="3.1796875" style="2" customWidth="1"/>
    <col min="7" max="7" width="5.26953125" style="2" customWidth="1"/>
    <col min="8"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7" t="s">
        <v>117</v>
      </c>
      <c r="C3" s="107"/>
      <c r="D3" s="107"/>
      <c r="E3" s="107"/>
      <c r="F3" s="107"/>
      <c r="G3" s="1"/>
    </row>
    <row r="4" spans="1:7" ht="15" customHeight="1" x14ac:dyDescent="0.35">
      <c r="A4" s="1"/>
      <c r="B4" s="107"/>
      <c r="C4" s="107"/>
      <c r="D4" s="107"/>
      <c r="E4" s="107"/>
      <c r="F4" s="107"/>
      <c r="G4" s="1"/>
    </row>
    <row r="5" spans="1:7" x14ac:dyDescent="0.35">
      <c r="A5" s="1"/>
      <c r="B5" s="107"/>
      <c r="C5" s="107"/>
      <c r="D5" s="107"/>
      <c r="E5" s="107"/>
      <c r="F5" s="107"/>
      <c r="G5" s="1"/>
    </row>
    <row r="6" spans="1:7" x14ac:dyDescent="0.35">
      <c r="A6" s="1"/>
      <c r="B6" s="1"/>
      <c r="C6" s="1"/>
      <c r="D6" s="1"/>
      <c r="E6" s="1"/>
      <c r="F6" s="1"/>
      <c r="G6" s="1"/>
    </row>
    <row r="7" spans="1:7" x14ac:dyDescent="0.35">
      <c r="A7" s="1"/>
      <c r="B7" s="1"/>
      <c r="C7" s="1"/>
      <c r="D7" s="1"/>
      <c r="E7" s="1"/>
      <c r="F7" s="1"/>
      <c r="G7" s="1"/>
    </row>
    <row r="8" spans="1:7" x14ac:dyDescent="0.35">
      <c r="A8" s="1"/>
      <c r="B8" s="109" t="s">
        <v>66</v>
      </c>
      <c r="C8" s="110"/>
      <c r="D8" s="110"/>
      <c r="E8" s="110"/>
      <c r="F8" s="111"/>
      <c r="G8" s="1"/>
    </row>
    <row r="9" spans="1:7" ht="15" customHeight="1" x14ac:dyDescent="0.35">
      <c r="A9" s="1"/>
      <c r="B9" s="31" t="s">
        <v>67</v>
      </c>
      <c r="C9" s="27" t="s">
        <v>11</v>
      </c>
      <c r="D9" s="32"/>
      <c r="E9" s="27" t="s">
        <v>27</v>
      </c>
      <c r="F9" s="32"/>
      <c r="G9" s="1"/>
    </row>
    <row r="10" spans="1:7" ht="26.5" x14ac:dyDescent="0.35">
      <c r="A10" s="1"/>
      <c r="B10" s="70" t="s">
        <v>220</v>
      </c>
      <c r="C10" s="9">
        <v>0</v>
      </c>
      <c r="D10" s="14" t="s">
        <v>3</v>
      </c>
      <c r="E10" s="9">
        <v>0</v>
      </c>
      <c r="F10" s="14" t="s">
        <v>3</v>
      </c>
      <c r="G10" s="1"/>
    </row>
    <row r="11" spans="1:7" ht="28.5" customHeight="1" x14ac:dyDescent="0.35">
      <c r="A11" s="1"/>
      <c r="B11" s="20" t="s">
        <v>142</v>
      </c>
      <c r="C11" s="12">
        <f>SUM(C10:C10)</f>
        <v>0</v>
      </c>
      <c r="D11" s="13" t="s">
        <v>3</v>
      </c>
      <c r="E11" s="12">
        <f>SUM(E10:E10)</f>
        <v>0</v>
      </c>
      <c r="F11" s="13" t="s">
        <v>3</v>
      </c>
      <c r="G11" s="1"/>
    </row>
    <row r="12" spans="1:7" ht="27" customHeight="1" x14ac:dyDescent="0.35">
      <c r="A12" s="1"/>
      <c r="B12" s="20" t="s">
        <v>182</v>
      </c>
      <c r="C12" s="12">
        <f>C11*(1+'Fane 15. Nøgletal'!C10)</f>
        <v>0</v>
      </c>
      <c r="D12" s="13" t="s">
        <v>3</v>
      </c>
      <c r="E12" s="12">
        <f>E11*(1+'Fane 15. Nøgletal'!C10)</f>
        <v>0</v>
      </c>
      <c r="F12" s="13" t="s">
        <v>3</v>
      </c>
      <c r="G12" s="1"/>
    </row>
    <row r="13" spans="1:7" x14ac:dyDescent="0.35">
      <c r="A13" s="1"/>
      <c r="B13" s="1"/>
      <c r="C13" s="1"/>
      <c r="D13" s="1"/>
      <c r="E13" s="1"/>
      <c r="F13" s="1"/>
      <c r="G13" s="1"/>
    </row>
    <row r="14" spans="1:7" x14ac:dyDescent="0.35">
      <c r="A14" s="1"/>
      <c r="B14" s="1"/>
      <c r="C14" s="1"/>
      <c r="D14" s="1"/>
      <c r="E14" s="1"/>
      <c r="F14" s="1"/>
      <c r="G14" s="1"/>
    </row>
    <row r="15" spans="1:7" x14ac:dyDescent="0.35">
      <c r="A15" s="1"/>
      <c r="B15" s="1"/>
      <c r="C15" s="1"/>
      <c r="D15" s="1"/>
      <c r="E15" s="1"/>
      <c r="F15" s="1"/>
      <c r="G15" s="1"/>
    </row>
    <row r="16" spans="1:7" x14ac:dyDescent="0.35">
      <c r="A16" s="1"/>
      <c r="B16" s="1"/>
      <c r="C16" s="1"/>
      <c r="D16" s="1"/>
      <c r="E16" s="1"/>
      <c r="F16" s="1"/>
      <c r="G16" s="1"/>
    </row>
    <row r="17" spans="1:7" x14ac:dyDescent="0.35">
      <c r="A17" s="1"/>
      <c r="B17" s="1"/>
      <c r="C17" s="1"/>
      <c r="D17" s="1"/>
      <c r="E17" s="1"/>
      <c r="F17" s="1"/>
      <c r="G17" s="1"/>
    </row>
    <row r="18" spans="1:7" x14ac:dyDescent="0.35">
      <c r="A18" s="1"/>
      <c r="B18" s="1"/>
      <c r="C18" s="1"/>
      <c r="D18" s="1"/>
      <c r="E18" s="1"/>
      <c r="F18" s="1"/>
      <c r="G18" s="1"/>
    </row>
    <row r="19" spans="1:7" x14ac:dyDescent="0.35">
      <c r="A19" s="1"/>
      <c r="B19" s="1"/>
      <c r="C19" s="1"/>
      <c r="D19" s="1"/>
      <c r="E19" s="1"/>
      <c r="F19" s="1"/>
      <c r="G19" s="1"/>
    </row>
    <row r="20" spans="1:7" x14ac:dyDescent="0.35">
      <c r="A20" s="1"/>
      <c r="B20" s="1"/>
      <c r="C20" s="1"/>
      <c r="D20" s="1"/>
      <c r="E20" s="1"/>
      <c r="F20" s="1"/>
      <c r="G20" s="1"/>
    </row>
    <row r="21" spans="1:7" x14ac:dyDescent="0.35">
      <c r="A21" s="1"/>
      <c r="B21" s="1"/>
      <c r="C21" s="1"/>
      <c r="D21" s="1"/>
      <c r="E21" s="1"/>
      <c r="F21" s="1"/>
      <c r="G21" s="1"/>
    </row>
    <row r="22" spans="1:7" x14ac:dyDescent="0.35">
      <c r="A22" s="1"/>
      <c r="B22" s="1"/>
      <c r="C22" s="1"/>
      <c r="D22" s="1"/>
      <c r="E22" s="1"/>
      <c r="F22" s="1"/>
      <c r="G22" s="1"/>
    </row>
    <row r="23" spans="1:7" x14ac:dyDescent="0.35">
      <c r="A23" s="1"/>
      <c r="B23" s="1"/>
      <c r="C23" s="1"/>
      <c r="D23" s="1"/>
      <c r="E23" s="1"/>
      <c r="F23" s="1"/>
      <c r="G23" s="1"/>
    </row>
    <row r="24" spans="1:7" x14ac:dyDescent="0.35">
      <c r="A24" s="1"/>
      <c r="B24" s="1"/>
      <c r="C24" s="1"/>
      <c r="D24" s="1"/>
      <c r="E24" s="1"/>
      <c r="F24" s="1"/>
      <c r="G24" s="1"/>
    </row>
    <row r="25" spans="1:7" x14ac:dyDescent="0.35">
      <c r="A25" s="1"/>
      <c r="B25" s="1"/>
      <c r="C25" s="1"/>
      <c r="D25" s="1"/>
      <c r="E25" s="1"/>
      <c r="F25" s="1"/>
      <c r="G25" s="1"/>
    </row>
    <row r="26" spans="1:7" x14ac:dyDescent="0.35">
      <c r="A26" s="1"/>
      <c r="B26" s="1"/>
      <c r="C26" s="1"/>
      <c r="D26" s="1"/>
      <c r="E26" s="1"/>
      <c r="F26" s="1"/>
      <c r="G26" s="1"/>
    </row>
    <row r="27" spans="1:7" x14ac:dyDescent="0.35">
      <c r="A27" s="1"/>
      <c r="B27" s="1"/>
      <c r="C27" s="1"/>
      <c r="D27" s="1"/>
      <c r="E27" s="1"/>
      <c r="F27" s="1"/>
      <c r="G27" s="1"/>
    </row>
    <row r="28" spans="1:7" x14ac:dyDescent="0.35">
      <c r="A28" s="1"/>
      <c r="B28" s="1"/>
      <c r="C28" s="1"/>
      <c r="D28" s="1"/>
      <c r="E28" s="1"/>
      <c r="F28" s="1"/>
      <c r="G28" s="1"/>
    </row>
    <row r="29" spans="1:7" x14ac:dyDescent="0.35">
      <c r="A29" s="1"/>
      <c r="B29" s="1"/>
      <c r="C29" s="1"/>
      <c r="D29" s="1"/>
      <c r="E29" s="1"/>
      <c r="F29" s="1"/>
      <c r="G29" s="1"/>
    </row>
    <row r="30" spans="1:7" x14ac:dyDescent="0.35">
      <c r="A30" s="1"/>
      <c r="B30" s="1"/>
      <c r="C30" s="1"/>
      <c r="D30" s="1"/>
      <c r="E30" s="1"/>
      <c r="F30" s="1"/>
      <c r="G30" s="1"/>
    </row>
    <row r="31" spans="1:7" x14ac:dyDescent="0.35">
      <c r="A31" s="1"/>
      <c r="B31" s="1"/>
      <c r="C31" s="1"/>
      <c r="D31" s="1"/>
      <c r="E31" s="1"/>
      <c r="F31" s="1"/>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hidden="1" x14ac:dyDescent="0.35"/>
    <row r="47" spans="1:7" hidden="1" x14ac:dyDescent="0.35"/>
  </sheetData>
  <sheetProtection algorithmName="SHA-512" hashValue="UIsT9DTV4MdQKth3UXVna4BQjJVpAtwD6mvir5hJLVcisQDtjJ0IRm2XBn+3xJIZH4JiWGLfTXBuk9FrXRBBrQ==" saltValue="eYfAf6gRXn3vQsNfhIRwCQ=="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4.5" zeroHeight="1" x14ac:dyDescent="0.35"/>
  <cols>
    <col min="1" max="1" width="5.1796875" style="2" customWidth="1"/>
    <col min="2" max="2" width="37.54296875" style="2" customWidth="1"/>
    <col min="3" max="3" width="13.7265625" style="2" customWidth="1"/>
    <col min="4" max="4" width="3.26953125" style="2" customWidth="1"/>
    <col min="5" max="5" width="13.7265625" style="2" customWidth="1"/>
    <col min="6" max="6" width="3.26953125" style="2" customWidth="1"/>
    <col min="7" max="7" width="5.1796875" style="2" customWidth="1"/>
    <col min="8" max="16384" width="9.1796875" style="2" hidden="1"/>
  </cols>
  <sheetData>
    <row r="1" spans="1:7" x14ac:dyDescent="0.35">
      <c r="A1" s="1"/>
      <c r="B1" s="1"/>
      <c r="C1" s="1"/>
      <c r="D1" s="1"/>
      <c r="E1" s="1"/>
      <c r="F1" s="1"/>
      <c r="G1" s="1"/>
    </row>
    <row r="2" spans="1:7" x14ac:dyDescent="0.35">
      <c r="A2" s="1"/>
      <c r="B2" s="1"/>
      <c r="C2" s="1"/>
      <c r="D2" s="1"/>
      <c r="E2" s="1"/>
      <c r="F2" s="1"/>
      <c r="G2" s="1"/>
    </row>
    <row r="3" spans="1:7" ht="15" customHeight="1" x14ac:dyDescent="0.35">
      <c r="A3" s="1"/>
      <c r="B3" s="107" t="s">
        <v>118</v>
      </c>
      <c r="C3" s="107"/>
      <c r="D3" s="107"/>
      <c r="E3" s="107"/>
      <c r="F3" s="107"/>
      <c r="G3" s="1"/>
    </row>
    <row r="4" spans="1:7" ht="15" customHeight="1" x14ac:dyDescent="0.35">
      <c r="A4" s="1"/>
      <c r="B4" s="107"/>
      <c r="C4" s="107"/>
      <c r="D4" s="107"/>
      <c r="E4" s="107"/>
      <c r="F4" s="107"/>
      <c r="G4" s="1"/>
    </row>
    <row r="5" spans="1:7" x14ac:dyDescent="0.35">
      <c r="A5" s="1"/>
      <c r="B5" s="107"/>
      <c r="C5" s="107"/>
      <c r="D5" s="107"/>
      <c r="E5" s="107"/>
      <c r="F5" s="107"/>
      <c r="G5" s="1"/>
    </row>
    <row r="6" spans="1:7" x14ac:dyDescent="0.35">
      <c r="A6" s="1"/>
      <c r="B6" s="1"/>
      <c r="C6" s="1"/>
      <c r="D6" s="1"/>
      <c r="E6" s="1"/>
      <c r="F6" s="1"/>
      <c r="G6" s="1"/>
    </row>
    <row r="7" spans="1:7" x14ac:dyDescent="0.35">
      <c r="A7" s="1"/>
      <c r="B7" s="1"/>
      <c r="C7" s="1"/>
      <c r="D7" s="1"/>
      <c r="E7" s="1"/>
      <c r="F7" s="1"/>
      <c r="G7" s="1"/>
    </row>
    <row r="8" spans="1:7" ht="15" customHeight="1" x14ac:dyDescent="0.35">
      <c r="A8" s="1"/>
      <c r="B8" s="109" t="s">
        <v>183</v>
      </c>
      <c r="C8" s="110"/>
      <c r="D8" s="110"/>
      <c r="E8" s="110"/>
      <c r="F8" s="111"/>
      <c r="G8" s="1"/>
    </row>
    <row r="9" spans="1:7" x14ac:dyDescent="0.35">
      <c r="A9" s="1"/>
      <c r="B9" s="31" t="s">
        <v>18</v>
      </c>
      <c r="C9" s="129" t="s">
        <v>11</v>
      </c>
      <c r="D9" s="130"/>
      <c r="E9" s="129" t="s">
        <v>27</v>
      </c>
      <c r="F9" s="130"/>
      <c r="G9" s="1"/>
    </row>
    <row r="10" spans="1:7" x14ac:dyDescent="0.35">
      <c r="A10" s="1"/>
      <c r="B10" s="70" t="s">
        <v>221</v>
      </c>
      <c r="C10" s="9">
        <v>0</v>
      </c>
      <c r="D10" s="14" t="s">
        <v>3</v>
      </c>
      <c r="E10" s="9">
        <v>0</v>
      </c>
      <c r="F10" s="14" t="s">
        <v>3</v>
      </c>
      <c r="G10" s="1"/>
    </row>
    <row r="11" spans="1:7" x14ac:dyDescent="0.35">
      <c r="A11" s="1"/>
      <c r="B11" s="33" t="s">
        <v>143</v>
      </c>
      <c r="C11" s="12">
        <f>SUM(C10:C10)</f>
        <v>0</v>
      </c>
      <c r="D11" s="13" t="s">
        <v>3</v>
      </c>
      <c r="E11" s="12">
        <f>SUM(E10:E10)</f>
        <v>0</v>
      </c>
      <c r="F11" s="13" t="s">
        <v>3</v>
      </c>
      <c r="G11" s="1"/>
    </row>
    <row r="12" spans="1:7" x14ac:dyDescent="0.35">
      <c r="A12" s="1"/>
      <c r="B12" s="33" t="s">
        <v>214</v>
      </c>
      <c r="C12" s="12">
        <f>C11*(1+'Fane 15. Nøgletal'!C10)^2</f>
        <v>0</v>
      </c>
      <c r="D12" s="13" t="s">
        <v>3</v>
      </c>
      <c r="E12" s="12">
        <f>E11*(1+'Fane 15. Nøgletal'!C10)^2</f>
        <v>0</v>
      </c>
      <c r="F12" s="13" t="s">
        <v>3</v>
      </c>
      <c r="G12" s="1"/>
    </row>
    <row r="13" spans="1:7" x14ac:dyDescent="0.35">
      <c r="A13" s="1"/>
      <c r="B13" s="1"/>
      <c r="C13" s="1"/>
      <c r="D13" s="1"/>
      <c r="E13" s="1"/>
      <c r="F13" s="1"/>
      <c r="G13" s="1"/>
    </row>
    <row r="14" spans="1:7" x14ac:dyDescent="0.35">
      <c r="A14" s="1"/>
      <c r="B14" s="128"/>
      <c r="C14" s="128"/>
      <c r="D14" s="128"/>
      <c r="E14" s="128"/>
      <c r="F14" s="128"/>
      <c r="G14" s="1"/>
    </row>
    <row r="15" spans="1:7" x14ac:dyDescent="0.35">
      <c r="A15" s="1"/>
      <c r="B15" s="48"/>
      <c r="C15" s="48"/>
      <c r="D15" s="48"/>
      <c r="E15" s="48"/>
      <c r="F15" s="48"/>
      <c r="G15" s="1"/>
    </row>
    <row r="16" spans="1:7" x14ac:dyDescent="0.35">
      <c r="A16" s="1"/>
      <c r="B16" s="49"/>
      <c r="C16" s="52"/>
      <c r="D16" s="51"/>
      <c r="E16" s="52"/>
      <c r="F16" s="51"/>
      <c r="G16" s="1"/>
    </row>
    <row r="17" spans="1:7" x14ac:dyDescent="0.35">
      <c r="A17" s="1"/>
      <c r="B17" s="49"/>
      <c r="C17" s="52"/>
      <c r="D17" s="51"/>
      <c r="E17" s="52"/>
      <c r="F17" s="51"/>
      <c r="G17" s="1"/>
    </row>
    <row r="18" spans="1:7" x14ac:dyDescent="0.35">
      <c r="A18" s="1"/>
      <c r="B18" s="53"/>
      <c r="C18" s="54"/>
      <c r="D18" s="55"/>
      <c r="E18" s="54"/>
      <c r="F18" s="55"/>
      <c r="G18" s="1"/>
    </row>
    <row r="19" spans="1:7" x14ac:dyDescent="0.35">
      <c r="A19" s="1"/>
      <c r="B19" s="53"/>
      <c r="C19" s="54"/>
      <c r="D19" s="55"/>
      <c r="E19" s="54"/>
      <c r="F19" s="55"/>
      <c r="G19" s="1"/>
    </row>
    <row r="20" spans="1:7" x14ac:dyDescent="0.35">
      <c r="A20" s="1"/>
      <c r="B20" s="46"/>
      <c r="C20" s="46"/>
      <c r="D20" s="46"/>
      <c r="E20" s="46"/>
      <c r="F20" s="46"/>
      <c r="G20" s="1"/>
    </row>
    <row r="21" spans="1:7" x14ac:dyDescent="0.35">
      <c r="A21" s="1"/>
      <c r="B21" s="128"/>
      <c r="C21" s="128"/>
      <c r="D21" s="128"/>
      <c r="E21" s="128"/>
      <c r="F21" s="128"/>
      <c r="G21" s="1"/>
    </row>
    <row r="22" spans="1:7" x14ac:dyDescent="0.35">
      <c r="A22" s="1"/>
      <c r="B22" s="48"/>
      <c r="C22" s="48"/>
      <c r="D22" s="48"/>
      <c r="E22" s="48"/>
      <c r="F22" s="48"/>
      <c r="G22" s="1"/>
    </row>
    <row r="23" spans="1:7" x14ac:dyDescent="0.35">
      <c r="A23" s="1"/>
      <c r="B23" s="49"/>
      <c r="C23" s="52"/>
      <c r="D23" s="51"/>
      <c r="E23" s="52"/>
      <c r="F23" s="51"/>
      <c r="G23" s="1"/>
    </row>
    <row r="24" spans="1:7" x14ac:dyDescent="0.35">
      <c r="A24" s="1"/>
      <c r="B24" s="53"/>
      <c r="C24" s="54"/>
      <c r="D24" s="55"/>
      <c r="E24" s="54"/>
      <c r="F24" s="55"/>
      <c r="G24" s="1"/>
    </row>
    <row r="25" spans="1:7" x14ac:dyDescent="0.35">
      <c r="A25" s="1"/>
      <c r="B25" s="53"/>
      <c r="C25" s="54"/>
      <c r="D25" s="55"/>
      <c r="E25" s="54"/>
      <c r="F25" s="55"/>
      <c r="G25" s="1"/>
    </row>
    <row r="26" spans="1:7" x14ac:dyDescent="0.35">
      <c r="A26" s="1"/>
      <c r="B26" s="46"/>
      <c r="C26" s="46"/>
      <c r="D26" s="46"/>
      <c r="E26" s="46"/>
      <c r="F26" s="46"/>
      <c r="G26" s="1"/>
    </row>
    <row r="27" spans="1:7" x14ac:dyDescent="0.35">
      <c r="A27" s="1"/>
      <c r="B27" s="128"/>
      <c r="C27" s="128"/>
      <c r="D27" s="128"/>
      <c r="E27" s="128"/>
      <c r="F27" s="128"/>
      <c r="G27" s="1"/>
    </row>
    <row r="28" spans="1:7" x14ac:dyDescent="0.35">
      <c r="A28" s="1"/>
      <c r="B28" s="48"/>
      <c r="C28" s="48"/>
      <c r="D28" s="48"/>
      <c r="E28" s="48"/>
      <c r="F28" s="48"/>
      <c r="G28" s="1"/>
    </row>
    <row r="29" spans="1:7" x14ac:dyDescent="0.35">
      <c r="A29" s="1"/>
      <c r="B29" s="49"/>
      <c r="C29" s="52"/>
      <c r="D29" s="51"/>
      <c r="E29" s="52"/>
      <c r="F29" s="51"/>
      <c r="G29" s="1"/>
    </row>
    <row r="30" spans="1:7" x14ac:dyDescent="0.35">
      <c r="A30" s="1"/>
      <c r="B30" s="53"/>
      <c r="C30" s="54"/>
      <c r="D30" s="55"/>
      <c r="E30" s="54"/>
      <c r="F30" s="55"/>
      <c r="G30" s="1"/>
    </row>
    <row r="31" spans="1:7" x14ac:dyDescent="0.35">
      <c r="A31" s="1"/>
      <c r="B31" s="53"/>
      <c r="C31" s="54"/>
      <c r="D31" s="55"/>
      <c r="E31" s="54"/>
      <c r="F31" s="55"/>
      <c r="G31" s="1"/>
    </row>
    <row r="32" spans="1:7" x14ac:dyDescent="0.35">
      <c r="A32" s="1"/>
      <c r="B32" s="1"/>
      <c r="C32" s="1"/>
      <c r="D32" s="1"/>
      <c r="E32" s="1"/>
      <c r="F32" s="1"/>
      <c r="G32" s="1"/>
    </row>
    <row r="33" spans="1:7" x14ac:dyDescent="0.35">
      <c r="A33" s="1"/>
      <c r="B33" s="1"/>
      <c r="C33" s="1"/>
      <c r="D33" s="1"/>
      <c r="E33" s="1"/>
      <c r="F33" s="1"/>
      <c r="G33" s="1"/>
    </row>
    <row r="34" spans="1:7" x14ac:dyDescent="0.35">
      <c r="A34" s="1"/>
      <c r="B34" s="1"/>
      <c r="C34" s="1"/>
      <c r="D34" s="1"/>
      <c r="E34" s="1"/>
      <c r="F34" s="1"/>
      <c r="G34" s="1"/>
    </row>
    <row r="35" spans="1:7" x14ac:dyDescent="0.35">
      <c r="A35" s="1"/>
      <c r="B35" s="1"/>
      <c r="C35" s="1"/>
      <c r="D35" s="1"/>
      <c r="E35" s="1"/>
      <c r="F35" s="1"/>
      <c r="G35" s="1"/>
    </row>
    <row r="36" spans="1:7" x14ac:dyDescent="0.35">
      <c r="A36" s="1"/>
      <c r="B36" s="1"/>
      <c r="C36" s="1"/>
      <c r="D36" s="1"/>
      <c r="E36" s="1"/>
      <c r="F36" s="1"/>
      <c r="G36" s="1"/>
    </row>
    <row r="37" spans="1:7" x14ac:dyDescent="0.35">
      <c r="A37" s="1"/>
      <c r="B37" s="1"/>
      <c r="C37" s="1"/>
      <c r="D37" s="1"/>
      <c r="E37" s="1"/>
      <c r="F37" s="1"/>
      <c r="G37" s="1"/>
    </row>
    <row r="38" spans="1:7" x14ac:dyDescent="0.35">
      <c r="A38" s="1"/>
      <c r="B38" s="1"/>
      <c r="C38" s="1"/>
      <c r="D38" s="1"/>
      <c r="E38" s="1"/>
      <c r="F38" s="1"/>
      <c r="G38" s="1"/>
    </row>
    <row r="39" spans="1:7" x14ac:dyDescent="0.35">
      <c r="A39" s="1"/>
      <c r="B39" s="1"/>
      <c r="C39" s="1"/>
      <c r="D39" s="1"/>
      <c r="E39" s="1"/>
      <c r="F39" s="1"/>
      <c r="G39" s="1"/>
    </row>
    <row r="40" spans="1:7" x14ac:dyDescent="0.35">
      <c r="A40" s="1"/>
      <c r="B40" s="1"/>
      <c r="C40" s="1"/>
      <c r="D40" s="1"/>
      <c r="E40" s="1"/>
      <c r="F40" s="1"/>
      <c r="G40" s="1"/>
    </row>
    <row r="41" spans="1:7" x14ac:dyDescent="0.35">
      <c r="A41" s="1"/>
      <c r="B41" s="1"/>
      <c r="C41" s="1"/>
      <c r="D41" s="1"/>
      <c r="E41" s="1"/>
      <c r="F41" s="1"/>
      <c r="G41" s="1"/>
    </row>
    <row r="42" spans="1:7" x14ac:dyDescent="0.35">
      <c r="A42" s="1"/>
      <c r="B42" s="1"/>
      <c r="C42" s="1"/>
      <c r="D42" s="1"/>
      <c r="E42" s="1"/>
      <c r="F42" s="1"/>
      <c r="G42" s="1"/>
    </row>
    <row r="43" spans="1:7" x14ac:dyDescent="0.35">
      <c r="A43" s="1"/>
      <c r="B43" s="1"/>
      <c r="C43" s="1"/>
      <c r="D43" s="1"/>
      <c r="E43" s="1"/>
      <c r="F43" s="1"/>
      <c r="G43" s="1"/>
    </row>
    <row r="44" spans="1:7" x14ac:dyDescent="0.35">
      <c r="A44" s="1"/>
      <c r="B44" s="1"/>
      <c r="C44" s="1"/>
      <c r="D44" s="1"/>
      <c r="E44" s="1"/>
      <c r="F44" s="1"/>
      <c r="G44" s="1"/>
    </row>
    <row r="45" spans="1:7" x14ac:dyDescent="0.35">
      <c r="A45" s="1"/>
      <c r="B45" s="1"/>
      <c r="C45" s="1"/>
      <c r="D45" s="1"/>
      <c r="E45" s="1"/>
      <c r="F45" s="1"/>
      <c r="G45" s="1"/>
    </row>
    <row r="46" spans="1:7" x14ac:dyDescent="0.35">
      <c r="A46" s="1"/>
      <c r="B46" s="1"/>
      <c r="C46" s="1"/>
      <c r="D46" s="1"/>
      <c r="E46" s="1"/>
      <c r="F46" s="1"/>
      <c r="G46" s="1"/>
    </row>
    <row r="47" spans="1:7" x14ac:dyDescent="0.35">
      <c r="A47" s="1"/>
      <c r="B47" s="1"/>
      <c r="C47" s="1"/>
      <c r="D47" s="1"/>
      <c r="E47" s="1"/>
      <c r="F47" s="1"/>
      <c r="G47" s="1"/>
    </row>
    <row r="48" spans="1:7" x14ac:dyDescent="0.35">
      <c r="A48" s="1"/>
      <c r="B48" s="1"/>
      <c r="C48" s="1"/>
      <c r="D48" s="1"/>
      <c r="E48" s="1"/>
      <c r="F48" s="1"/>
      <c r="G48" s="1"/>
    </row>
    <row r="49" spans="1:7" x14ac:dyDescent="0.35">
      <c r="A49" s="1"/>
      <c r="B49" s="1"/>
      <c r="C49" s="1"/>
      <c r="D49" s="1"/>
      <c r="E49" s="1"/>
      <c r="F49" s="1"/>
      <c r="G49" s="1"/>
    </row>
  </sheetData>
  <sheetProtection algorithmName="SHA-512" hashValue="v9XlqJXpq9IsauNbS31grnSAVPHSk3g3oCNL3Iw4YWLia6fnR3XP9unBN+k6/Eea+TVYM2/09YEdi496Peac+Q==" saltValue="Zk6bnekP06aKBSL5xVlJ9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105" t="s">
        <v>155</v>
      </c>
      <c r="C3" s="105"/>
      <c r="D3" s="105"/>
      <c r="E3" s="1"/>
    </row>
    <row r="4" spans="1:5" ht="15" customHeight="1" x14ac:dyDescent="0.35">
      <c r="A4" s="1"/>
      <c r="B4" s="105"/>
      <c r="C4" s="105"/>
      <c r="D4" s="105"/>
      <c r="E4" s="1"/>
    </row>
    <row r="5" spans="1:5"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33" t="s">
        <v>13</v>
      </c>
      <c r="C8" s="28"/>
      <c r="D8" s="19"/>
      <c r="E8" s="1"/>
    </row>
    <row r="9" spans="1:5" x14ac:dyDescent="0.35">
      <c r="A9" s="1"/>
      <c r="B9" s="29" t="s">
        <v>90</v>
      </c>
      <c r="C9" s="7">
        <f>'Fane 3. Omkostninger i ØR2024'!C20</f>
        <v>39366454.103765853</v>
      </c>
      <c r="D9" s="8" t="s">
        <v>3</v>
      </c>
      <c r="E9" s="1"/>
    </row>
    <row r="10" spans="1:5" ht="17.25" customHeight="1" x14ac:dyDescent="0.35">
      <c r="A10" s="1"/>
      <c r="B10" s="64" t="s">
        <v>35</v>
      </c>
      <c r="C10" s="7">
        <f>'Fane 11.1. Varige tillæg'!C20</f>
        <v>259744.28220000002</v>
      </c>
      <c r="D10" s="8" t="s">
        <v>3</v>
      </c>
      <c r="E10" s="1"/>
    </row>
    <row r="11" spans="1:5" ht="17.25" customHeight="1" x14ac:dyDescent="0.35">
      <c r="A11" s="1"/>
      <c r="B11" s="64" t="s">
        <v>36</v>
      </c>
      <c r="C11" s="9">
        <f>'Fane 11.1. Varige tillæg'!E20</f>
        <v>309042.53010000003</v>
      </c>
      <c r="D11" s="8" t="s">
        <v>3</v>
      </c>
      <c r="E11" s="1"/>
    </row>
    <row r="12" spans="1:5" ht="17.25" customHeight="1" x14ac:dyDescent="0.35">
      <c r="A12" s="1"/>
      <c r="B12" s="64" t="s">
        <v>25</v>
      </c>
      <c r="C12" s="9">
        <f>-'Fane 14. Bortfald'!C12</f>
        <v>0</v>
      </c>
      <c r="D12" s="8" t="s">
        <v>3</v>
      </c>
      <c r="E12" s="1"/>
    </row>
    <row r="13" spans="1:5" ht="17.25" customHeight="1" x14ac:dyDescent="0.35">
      <c r="A13" s="1"/>
      <c r="B13" s="64" t="s">
        <v>24</v>
      </c>
      <c r="C13" s="9">
        <f>-'Fane 14. Bortfald'!E12</f>
        <v>0</v>
      </c>
      <c r="D13" s="8" t="s">
        <v>3</v>
      </c>
      <c r="E13" s="1"/>
    </row>
    <row r="14" spans="1:5" ht="17.25" customHeight="1" x14ac:dyDescent="0.35">
      <c r="A14" s="1"/>
      <c r="B14" s="64" t="s">
        <v>62</v>
      </c>
      <c r="C14" s="9">
        <f>'Fane 13. Tilknyttet virksomhed'!C12</f>
        <v>0</v>
      </c>
      <c r="D14" s="8" t="s">
        <v>3</v>
      </c>
      <c r="E14" s="1"/>
    </row>
    <row r="15" spans="1:5" ht="17.25" customHeight="1" x14ac:dyDescent="0.35">
      <c r="A15" s="1"/>
      <c r="B15" s="64" t="s">
        <v>63</v>
      </c>
      <c r="C15" s="9">
        <f>'Fane 13. Tilknyttet virksomhed'!E12</f>
        <v>0</v>
      </c>
      <c r="D15" s="8" t="s">
        <v>3</v>
      </c>
      <c r="E15" s="1"/>
    </row>
    <row r="16" spans="1:5" ht="17.25" customHeight="1" x14ac:dyDescent="0.35">
      <c r="A16" s="1"/>
      <c r="B16" s="64" t="s">
        <v>19</v>
      </c>
      <c r="C16" s="38">
        <f>SUM(C9)*'Fane 15. Nøgletal'!C9+SUM(C10:C11,C14:C15)*'Fane 15. Nøgletal'!C10</f>
        <v>3218520.0572397709</v>
      </c>
      <c r="D16" s="8" t="s">
        <v>3</v>
      </c>
      <c r="E16" s="1"/>
    </row>
    <row r="17" spans="1:5" ht="17.25" customHeight="1" x14ac:dyDescent="0.35">
      <c r="A17" s="1"/>
      <c r="B17" s="64" t="s">
        <v>10</v>
      </c>
      <c r="C17" s="38">
        <f>-SUM(C9,C10:C16)*'Fane 5. Individuelt eff. krav'!C9</f>
        <v>0</v>
      </c>
      <c r="D17" s="8" t="s">
        <v>3</v>
      </c>
      <c r="E17" s="1"/>
    </row>
    <row r="18" spans="1:5" ht="17.25" customHeight="1" x14ac:dyDescent="0.35">
      <c r="A18" s="1"/>
      <c r="B18" s="64" t="s">
        <v>22</v>
      </c>
      <c r="C18" s="38">
        <f>-'Fane 4.1. Gen. krav - drift'!C17</f>
        <v>-200082.92383212564</v>
      </c>
      <c r="D18" s="8" t="s">
        <v>3</v>
      </c>
      <c r="E18" s="1"/>
    </row>
    <row r="19" spans="1:5" ht="17.25" customHeight="1" x14ac:dyDescent="0.35">
      <c r="A19" s="1"/>
      <c r="B19" s="64" t="s">
        <v>23</v>
      </c>
      <c r="C19" s="38">
        <f>-'Fane 4.2. Gen. krav - anlæg'!C17</f>
        <v>0</v>
      </c>
      <c r="D19" s="8" t="s">
        <v>3</v>
      </c>
      <c r="E19" s="43"/>
    </row>
    <row r="20" spans="1:5" ht="17.25" customHeight="1" x14ac:dyDescent="0.35">
      <c r="A20" s="1"/>
      <c r="B20" s="82" t="s">
        <v>21</v>
      </c>
      <c r="C20" s="10">
        <f>SUM(C9:C19)</f>
        <v>42953678.049473502</v>
      </c>
      <c r="D20" s="11" t="s">
        <v>3</v>
      </c>
      <c r="E20" s="1"/>
    </row>
    <row r="21" spans="1:5" ht="15" customHeight="1" x14ac:dyDescent="0.35">
      <c r="A21" s="1"/>
      <c r="B21" s="33" t="s">
        <v>12</v>
      </c>
      <c r="C21" s="28"/>
      <c r="D21" s="19"/>
      <c r="E21" s="1"/>
    </row>
    <row r="22" spans="1:5" ht="15" customHeight="1" x14ac:dyDescent="0.35">
      <c r="A22" s="1"/>
      <c r="B22" s="31" t="s">
        <v>12</v>
      </c>
      <c r="C22" s="10">
        <f>'Fane 6. Ikke-påvirkelige omk.'!C21+'Fane 6. Ikke-påvirkelige omk.'!C25+'Fane 6. Ikke-påvirkelige omk.'!C33</f>
        <v>10559792.267502479</v>
      </c>
      <c r="D22" s="11" t="s">
        <v>3</v>
      </c>
      <c r="E22" s="1"/>
    </row>
    <row r="23" spans="1:5" ht="15" customHeight="1" x14ac:dyDescent="0.35">
      <c r="A23" s="1"/>
      <c r="B23" s="33" t="s">
        <v>42</v>
      </c>
      <c r="C23" s="28"/>
      <c r="D23" s="19"/>
      <c r="E23" s="1"/>
    </row>
    <row r="24" spans="1:5" ht="15" customHeight="1" x14ac:dyDescent="0.35">
      <c r="A24" s="1"/>
      <c r="B24" s="82" t="s">
        <v>42</v>
      </c>
      <c r="C24" s="10">
        <f>'Fane 12. Periodevise driftsomk.'!C12</f>
        <v>1587496.4869311275</v>
      </c>
      <c r="D24" s="11" t="s">
        <v>3</v>
      </c>
      <c r="E24" s="1"/>
    </row>
    <row r="25" spans="1:5" ht="15" customHeight="1" x14ac:dyDescent="0.35">
      <c r="A25" s="1"/>
      <c r="B25" s="41" t="s">
        <v>41</v>
      </c>
      <c r="C25" s="39"/>
      <c r="D25" s="40"/>
      <c r="E25" s="1"/>
    </row>
    <row r="26" spans="1:5" ht="15" customHeight="1" x14ac:dyDescent="0.35">
      <c r="A26" s="1"/>
      <c r="B26" s="64" t="s">
        <v>89</v>
      </c>
      <c r="C26" s="38">
        <f>'Fane 11.2. Engangstillæg'!C14</f>
        <v>527749.05646609003</v>
      </c>
      <c r="D26" s="8" t="s">
        <v>3</v>
      </c>
      <c r="E26" s="1"/>
    </row>
    <row r="27" spans="1:5" ht="15" customHeight="1" x14ac:dyDescent="0.35">
      <c r="A27" s="1"/>
      <c r="B27" s="64" t="s">
        <v>38</v>
      </c>
      <c r="C27" s="38">
        <f>'Fane 11.2. Engangstillæg'!E14</f>
        <v>0</v>
      </c>
      <c r="D27" s="8" t="s">
        <v>3</v>
      </c>
      <c r="E27" s="1"/>
    </row>
    <row r="28" spans="1:5" ht="15" customHeight="1" x14ac:dyDescent="0.35">
      <c r="A28" s="1"/>
      <c r="B28" s="64" t="s">
        <v>92</v>
      </c>
      <c r="C28" s="38">
        <f>-C26*('Fane 15. Nøgletal'!C21+'Fane 5. Individuelt eff. krav'!C9)</f>
        <v>-10554.981129321801</v>
      </c>
      <c r="D28" s="8" t="s">
        <v>3</v>
      </c>
      <c r="E28" s="1"/>
    </row>
    <row r="29" spans="1:5" ht="15" customHeight="1" x14ac:dyDescent="0.35">
      <c r="A29" s="1"/>
      <c r="B29" s="64" t="s">
        <v>93</v>
      </c>
      <c r="C29" s="38">
        <f>-C27*('Fane 15. Nøgletal'!C16+'Fane 5. Individuelt eff. krav'!C9)</f>
        <v>0</v>
      </c>
      <c r="D29" s="8" t="s">
        <v>3</v>
      </c>
      <c r="E29" s="1"/>
    </row>
    <row r="30" spans="1:5" ht="15" customHeight="1" x14ac:dyDescent="0.35">
      <c r="A30" s="1"/>
      <c r="B30" s="67" t="s">
        <v>43</v>
      </c>
      <c r="C30" s="10">
        <f>SUM(C26:C29)</f>
        <v>517194.07533676823</v>
      </c>
      <c r="D30" s="11" t="s">
        <v>3</v>
      </c>
      <c r="E30" s="1"/>
    </row>
    <row r="31" spans="1:5" x14ac:dyDescent="0.35">
      <c r="A31" s="1"/>
      <c r="B31" s="33" t="s">
        <v>69</v>
      </c>
      <c r="C31" s="28"/>
      <c r="D31" s="19"/>
      <c r="E31" s="1"/>
    </row>
    <row r="32" spans="1:5" x14ac:dyDescent="0.35">
      <c r="A32" s="1"/>
      <c r="B32" s="31" t="s">
        <v>79</v>
      </c>
      <c r="C32" s="62">
        <f>'Fane 7. Kontrol af ØR2023'!C27</f>
        <v>0</v>
      </c>
      <c r="D32" s="11" t="s">
        <v>3</v>
      </c>
      <c r="E32" s="1"/>
    </row>
    <row r="33" spans="1:5" ht="15" customHeight="1" x14ac:dyDescent="0.35">
      <c r="A33" s="1"/>
      <c r="B33" s="33" t="s">
        <v>154</v>
      </c>
      <c r="C33" s="28"/>
      <c r="D33" s="19"/>
      <c r="E33" s="1"/>
    </row>
    <row r="34" spans="1:5" x14ac:dyDescent="0.35">
      <c r="A34" s="1"/>
      <c r="B34" s="31" t="s">
        <v>154</v>
      </c>
      <c r="C34" s="10">
        <f>'Fane 9. Korrektion af ØR2023'!C16</f>
        <v>407604</v>
      </c>
      <c r="D34" s="11" t="s">
        <v>3</v>
      </c>
      <c r="E34" s="1"/>
    </row>
    <row r="35" spans="1:5" x14ac:dyDescent="0.35">
      <c r="A35" s="1"/>
      <c r="B35" s="30" t="s">
        <v>75</v>
      </c>
      <c r="C35" s="28"/>
      <c r="D35" s="19"/>
      <c r="E35" s="1"/>
    </row>
    <row r="36" spans="1:5" x14ac:dyDescent="0.35">
      <c r="A36" s="1"/>
      <c r="B36" s="67" t="s">
        <v>76</v>
      </c>
      <c r="C36" s="10">
        <f>'Fane 8. Skattesagen'!C14</f>
        <v>0</v>
      </c>
      <c r="D36" s="11" t="s">
        <v>3</v>
      </c>
      <c r="E36" s="1"/>
    </row>
    <row r="37" spans="1:5" x14ac:dyDescent="0.35">
      <c r="A37" s="1"/>
      <c r="B37" s="33" t="s">
        <v>71</v>
      </c>
      <c r="C37" s="45">
        <f>SUM(C34,C32,C24,C30,C22,C20,C36)</f>
        <v>56025764.879243881</v>
      </c>
      <c r="D37" s="30" t="s">
        <v>3</v>
      </c>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sheetData>
  <sheetProtection algorithmName="SHA-512" hashValue="0bgkh+Xp2su9H8303LOzy4AVWIs3WlmXMJCl8DekHYymmBXHfuhIQ9JnVhIeSMKrvdufcBTKUb4okMjRCZbfGg==" saltValue="YF2+2i8RuewvIb+AAOV12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4.5" zeroHeight="1" x14ac:dyDescent="0.35"/>
  <cols>
    <col min="1" max="1" width="5.26953125" style="2" customWidth="1"/>
    <col min="2" max="2" width="61.7265625" style="2" customWidth="1"/>
    <col min="3" max="3" width="7.7265625" style="2" customWidth="1"/>
    <col min="4" max="4" width="5.26953125" style="2" customWidth="1"/>
    <col min="5" max="16384" width="9.1796875" style="2" hidden="1"/>
  </cols>
  <sheetData>
    <row r="1" spans="1:4" x14ac:dyDescent="0.35">
      <c r="A1" s="1"/>
      <c r="B1" s="1"/>
      <c r="C1" s="1"/>
      <c r="D1" s="1"/>
    </row>
    <row r="2" spans="1:4" x14ac:dyDescent="0.35">
      <c r="A2" s="1"/>
      <c r="B2" s="1"/>
      <c r="C2" s="1"/>
      <c r="D2" s="1"/>
    </row>
    <row r="3" spans="1:4" ht="15" customHeight="1" x14ac:dyDescent="0.35">
      <c r="A3" s="1"/>
      <c r="B3" s="107" t="s">
        <v>119</v>
      </c>
      <c r="C3" s="107"/>
      <c r="D3" s="1"/>
    </row>
    <row r="4" spans="1:4" ht="15" customHeight="1" x14ac:dyDescent="0.35">
      <c r="A4" s="1"/>
      <c r="B4" s="107"/>
      <c r="C4" s="107"/>
      <c r="D4" s="1"/>
    </row>
    <row r="5" spans="1:4" ht="15" customHeight="1" x14ac:dyDescent="0.35">
      <c r="A5" s="1"/>
      <c r="B5" s="1"/>
      <c r="C5" s="1"/>
      <c r="D5" s="1"/>
    </row>
    <row r="6" spans="1:4" x14ac:dyDescent="0.35">
      <c r="A6" s="1"/>
      <c r="B6" s="1"/>
      <c r="C6" s="1"/>
      <c r="D6" s="1"/>
    </row>
    <row r="7" spans="1:4" x14ac:dyDescent="0.35">
      <c r="A7" s="1"/>
      <c r="B7" s="1"/>
      <c r="C7" s="1"/>
      <c r="D7" s="1"/>
    </row>
    <row r="8" spans="1:4" x14ac:dyDescent="0.35">
      <c r="A8" s="1"/>
      <c r="B8" s="33" t="s">
        <v>14</v>
      </c>
      <c r="C8" s="19"/>
      <c r="D8" s="1"/>
    </row>
    <row r="9" spans="1:4" x14ac:dyDescent="0.35">
      <c r="A9" s="1"/>
      <c r="B9" s="59" t="s">
        <v>122</v>
      </c>
      <c r="C9" s="61">
        <v>8.0799999999999997E-2</v>
      </c>
      <c r="D9" s="1"/>
    </row>
    <row r="10" spans="1:4" x14ac:dyDescent="0.35">
      <c r="A10" s="1"/>
      <c r="B10" s="59" t="s">
        <v>224</v>
      </c>
      <c r="C10" s="61">
        <v>6.6299999999999998E-2</v>
      </c>
      <c r="D10" s="1"/>
    </row>
    <row r="11" spans="1:4" x14ac:dyDescent="0.35">
      <c r="A11" s="1"/>
      <c r="B11" s="33"/>
      <c r="C11" s="19"/>
      <c r="D11" s="1"/>
    </row>
    <row r="12" spans="1:4" x14ac:dyDescent="0.35">
      <c r="A12" s="1"/>
      <c r="B12" s="1"/>
      <c r="C12" s="1"/>
      <c r="D12" s="1"/>
    </row>
    <row r="13" spans="1:4" x14ac:dyDescent="0.35">
      <c r="A13" s="1"/>
      <c r="B13" s="1"/>
      <c r="C13" s="1"/>
      <c r="D13" s="1"/>
    </row>
    <row r="14" spans="1:4" x14ac:dyDescent="0.35">
      <c r="A14" s="1"/>
      <c r="B14" s="33" t="s">
        <v>50</v>
      </c>
      <c r="C14" s="19"/>
      <c r="D14" s="1"/>
    </row>
    <row r="15" spans="1:4" x14ac:dyDescent="0.35">
      <c r="A15" s="1"/>
      <c r="B15" s="59" t="s">
        <v>213</v>
      </c>
      <c r="C15" s="60">
        <v>0</v>
      </c>
      <c r="D15" s="1"/>
    </row>
    <row r="16" spans="1:4" x14ac:dyDescent="0.35">
      <c r="A16" s="1"/>
      <c r="B16" s="59" t="s">
        <v>225</v>
      </c>
      <c r="C16" s="22">
        <v>0</v>
      </c>
      <c r="D16" s="1"/>
    </row>
    <row r="17" spans="1:4" x14ac:dyDescent="0.35">
      <c r="A17" s="1"/>
      <c r="B17" s="33"/>
      <c r="C17" s="19"/>
      <c r="D17" s="1"/>
    </row>
    <row r="18" spans="1:4" x14ac:dyDescent="0.35">
      <c r="A18" s="1"/>
      <c r="B18" s="1"/>
      <c r="C18" s="1"/>
      <c r="D18" s="1"/>
    </row>
    <row r="19" spans="1:4" x14ac:dyDescent="0.35">
      <c r="A19" s="1"/>
      <c r="B19" s="1"/>
      <c r="C19" s="1"/>
      <c r="D19" s="1"/>
    </row>
    <row r="20" spans="1:4" x14ac:dyDescent="0.35">
      <c r="A20" s="1"/>
      <c r="B20" s="33" t="s">
        <v>51</v>
      </c>
      <c r="C20" s="19"/>
      <c r="D20" s="1"/>
    </row>
    <row r="21" spans="1:4" x14ac:dyDescent="0.35">
      <c r="A21" s="1"/>
      <c r="B21" s="37" t="s">
        <v>59</v>
      </c>
      <c r="C21" s="25">
        <v>0.02</v>
      </c>
      <c r="D21" s="1"/>
    </row>
    <row r="22" spans="1:4" x14ac:dyDescent="0.35">
      <c r="A22" s="1"/>
      <c r="B22" s="33"/>
      <c r="C22" s="19"/>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hidden="1" x14ac:dyDescent="0.35"/>
  </sheetData>
  <sheetProtection algorithmName="SHA-512" hashValue="gFtpsLDzcmwQVd1MhY2bk7KLHoJIns6gbNDuawTVs9WMtYtYg+3ee2EPjuciTemxE0SLYDz9RMeS47OTBi8YDQ==" saltValue="1ZHyBESYpdwpUSqSX/pvD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105" t="s">
        <v>156</v>
      </c>
      <c r="C3" s="105"/>
      <c r="D3" s="105"/>
      <c r="E3" s="1"/>
    </row>
    <row r="4" spans="1:5" ht="15" customHeight="1" x14ac:dyDescent="0.35">
      <c r="A4" s="1"/>
      <c r="B4" s="105"/>
      <c r="C4" s="105"/>
      <c r="D4" s="105"/>
      <c r="E4" s="1"/>
    </row>
    <row r="5" spans="1:5" x14ac:dyDescent="0.35">
      <c r="A5" s="1"/>
      <c r="B5" s="106" t="s">
        <v>144</v>
      </c>
      <c r="C5" s="106"/>
      <c r="D5" s="106"/>
      <c r="E5" s="1"/>
    </row>
    <row r="6" spans="1:5" x14ac:dyDescent="0.35">
      <c r="A6" s="1"/>
      <c r="B6" s="1"/>
      <c r="C6" s="1"/>
      <c r="D6" s="1"/>
      <c r="E6" s="1"/>
    </row>
    <row r="7" spans="1:5" x14ac:dyDescent="0.35">
      <c r="A7" s="1"/>
      <c r="B7" s="1"/>
      <c r="C7" s="1"/>
      <c r="D7" s="1"/>
      <c r="E7" s="1"/>
    </row>
    <row r="8" spans="1:5" x14ac:dyDescent="0.35">
      <c r="A8" s="1"/>
      <c r="B8" s="33" t="s">
        <v>13</v>
      </c>
      <c r="C8" s="28"/>
      <c r="D8" s="19"/>
      <c r="E8" s="1"/>
    </row>
    <row r="9" spans="1:5" ht="15" customHeight="1" x14ac:dyDescent="0.35">
      <c r="A9" s="1"/>
      <c r="B9" s="29" t="s">
        <v>80</v>
      </c>
      <c r="C9" s="7">
        <f>'Fane 2.1. Økonomisk ramme 2025'!C20</f>
        <v>42953678.049473502</v>
      </c>
      <c r="D9" s="8" t="s">
        <v>3</v>
      </c>
      <c r="E9" s="1"/>
    </row>
    <row r="10" spans="1:5" ht="15" customHeight="1" x14ac:dyDescent="0.35">
      <c r="A10" s="1"/>
      <c r="B10" s="26" t="s">
        <v>19</v>
      </c>
      <c r="C10" s="7">
        <f>C9*'Fane 15. Nøgletal'!C10</f>
        <v>2847828.854680093</v>
      </c>
      <c r="D10" s="8" t="s">
        <v>3</v>
      </c>
      <c r="E10" s="1"/>
    </row>
    <row r="11" spans="1:5" ht="15" customHeight="1" x14ac:dyDescent="0.35">
      <c r="A11" s="1"/>
      <c r="B11" s="26" t="s">
        <v>10</v>
      </c>
      <c r="C11" s="9">
        <f>-SUM(C9:C10)*'Fane 5. Individuelt eff. krav'!C9</f>
        <v>0</v>
      </c>
      <c r="D11" s="8" t="s">
        <v>3</v>
      </c>
      <c r="E11" s="1"/>
    </row>
    <row r="12" spans="1:5" ht="15" customHeight="1" x14ac:dyDescent="0.35">
      <c r="A12" s="1"/>
      <c r="B12" s="26" t="s">
        <v>22</v>
      </c>
      <c r="C12" s="9">
        <f>-'Fane 4.1. Gen. krav - drift'!C22</f>
        <v>-209081.45324855167</v>
      </c>
      <c r="D12" s="8" t="s">
        <v>3</v>
      </c>
      <c r="E12" s="1"/>
    </row>
    <row r="13" spans="1:5" ht="15" customHeight="1" x14ac:dyDescent="0.35">
      <c r="A13" s="1"/>
      <c r="B13" s="26" t="s">
        <v>23</v>
      </c>
      <c r="C13" s="9">
        <f>-'Fane 4.2. Gen. krav - anlæg'!C22</f>
        <v>0</v>
      </c>
      <c r="D13" s="8" t="s">
        <v>3</v>
      </c>
      <c r="E13" s="1"/>
    </row>
    <row r="14" spans="1:5" ht="15" customHeight="1" x14ac:dyDescent="0.35">
      <c r="A14" s="1"/>
      <c r="B14" s="27" t="s">
        <v>21</v>
      </c>
      <c r="C14" s="10">
        <f>SUM(C9:C13)</f>
        <v>45592425.45090504</v>
      </c>
      <c r="D14" s="11" t="s">
        <v>3</v>
      </c>
      <c r="E14" s="1"/>
    </row>
    <row r="15" spans="1:5" x14ac:dyDescent="0.35">
      <c r="A15" s="1"/>
      <c r="B15" s="33" t="s">
        <v>12</v>
      </c>
      <c r="C15" s="28"/>
      <c r="D15" s="19"/>
      <c r="E15" s="1"/>
    </row>
    <row r="16" spans="1:5" ht="15" customHeight="1" x14ac:dyDescent="0.35">
      <c r="A16" s="1"/>
      <c r="B16" s="31" t="s">
        <v>12</v>
      </c>
      <c r="C16" s="10">
        <f>'Fane 6. Ikke-påvirkelige omk.'!C21*(1+'Fane 15. Nøgletal'!C10)+'Fane 6. Ikke-påvirkelige omk.'!C26+'Fane 6. Ikke-påvirkelige omk.'!C34</f>
        <v>11007465.889637893</v>
      </c>
      <c r="D16" s="11" t="s">
        <v>3</v>
      </c>
      <c r="E16" s="1"/>
    </row>
    <row r="17" spans="1:5" ht="15" customHeight="1" x14ac:dyDescent="0.35">
      <c r="A17" s="1"/>
      <c r="B17" s="33" t="s">
        <v>42</v>
      </c>
      <c r="C17" s="28"/>
      <c r="D17" s="19"/>
      <c r="E17" s="1"/>
    </row>
    <row r="18" spans="1:5" ht="15" customHeight="1" x14ac:dyDescent="0.35">
      <c r="A18" s="1"/>
      <c r="B18" s="82" t="s">
        <v>42</v>
      </c>
      <c r="C18" s="10">
        <f>'Fane 12. Periodevise driftsomk.'!C18</f>
        <v>1578727.0942420717</v>
      </c>
      <c r="D18" s="11" t="s">
        <v>3</v>
      </c>
      <c r="E18" s="1"/>
    </row>
    <row r="19" spans="1:5" x14ac:dyDescent="0.35">
      <c r="A19" s="1"/>
      <c r="B19" s="33" t="s">
        <v>69</v>
      </c>
      <c r="C19" s="28"/>
      <c r="D19" s="19"/>
      <c r="E19" s="1"/>
    </row>
    <row r="20" spans="1:5" ht="15" customHeight="1" x14ac:dyDescent="0.35">
      <c r="A20" s="1"/>
      <c r="B20" s="31" t="s">
        <v>79</v>
      </c>
      <c r="C20" s="10">
        <f>'Fane 7. Kontrol af ØR2023'!C33</f>
        <v>0</v>
      </c>
      <c r="D20" s="11" t="s">
        <v>3</v>
      </c>
      <c r="E20" s="1"/>
    </row>
    <row r="21" spans="1:5" x14ac:dyDescent="0.35">
      <c r="A21" s="1"/>
      <c r="B21" s="30" t="s">
        <v>75</v>
      </c>
      <c r="C21" s="28"/>
      <c r="D21" s="19"/>
      <c r="E21" s="1"/>
    </row>
    <row r="22" spans="1:5" x14ac:dyDescent="0.35">
      <c r="A22" s="1"/>
      <c r="B22" s="67" t="s">
        <v>76</v>
      </c>
      <c r="C22" s="10">
        <f>'Fane 8. Skattesagen'!C15</f>
        <v>0</v>
      </c>
      <c r="D22" s="11" t="s">
        <v>3</v>
      </c>
      <c r="E22" s="1"/>
    </row>
    <row r="23" spans="1:5" x14ac:dyDescent="0.35">
      <c r="A23" s="1"/>
      <c r="B23" s="33" t="s">
        <v>81</v>
      </c>
      <c r="C23" s="12">
        <f>SUM(C14,C16,C18,C20,C22)</f>
        <v>58178618.434785008</v>
      </c>
      <c r="D23" s="13" t="s">
        <v>3</v>
      </c>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QHYRyyHli3VJmwlXHKTIjDLsm2c4c1MC8uHN5H7BEUb+gEPBsOwMS4kFZ1nxGJXzZ0xtwU2UbEYS8PhS4IhQtg==" saltValue="2wYKmCQk0frhh43GcyqA2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179687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105" t="s">
        <v>157</v>
      </c>
      <c r="C3" s="105"/>
      <c r="D3" s="105"/>
      <c r="E3" s="1"/>
    </row>
    <row r="4" spans="1:5" ht="15" customHeight="1" x14ac:dyDescent="0.35">
      <c r="A4" s="1"/>
      <c r="B4" s="105"/>
      <c r="C4" s="105"/>
      <c r="D4" s="105"/>
      <c r="E4" s="1"/>
    </row>
    <row r="5" spans="1:5" x14ac:dyDescent="0.35">
      <c r="A5" s="1"/>
      <c r="B5" s="106" t="s">
        <v>144</v>
      </c>
      <c r="C5" s="106"/>
      <c r="D5" s="106"/>
      <c r="E5" s="1"/>
    </row>
    <row r="6" spans="1:5" x14ac:dyDescent="0.35">
      <c r="A6" s="1"/>
      <c r="B6" s="74"/>
      <c r="C6" s="74"/>
      <c r="D6" s="74"/>
      <c r="E6" s="1"/>
    </row>
    <row r="7" spans="1:5" x14ac:dyDescent="0.35">
      <c r="A7" s="1"/>
      <c r="B7" s="1"/>
      <c r="C7" s="1"/>
      <c r="D7" s="1"/>
      <c r="E7" s="1"/>
    </row>
    <row r="8" spans="1:5" x14ac:dyDescent="0.35">
      <c r="A8" s="1"/>
      <c r="B8" s="33" t="s">
        <v>13</v>
      </c>
      <c r="C8" s="28"/>
      <c r="D8" s="19"/>
      <c r="E8" s="1"/>
    </row>
    <row r="9" spans="1:5" ht="15" customHeight="1" x14ac:dyDescent="0.35">
      <c r="A9" s="1"/>
      <c r="B9" s="29" t="s">
        <v>129</v>
      </c>
      <c r="C9" s="7">
        <f>'Fane 2.2. Økonomisk ramme 2026'!C14</f>
        <v>45592425.45090504</v>
      </c>
      <c r="D9" s="8" t="s">
        <v>3</v>
      </c>
      <c r="E9" s="1"/>
    </row>
    <row r="10" spans="1:5" ht="15" customHeight="1" x14ac:dyDescent="0.35">
      <c r="A10" s="1"/>
      <c r="B10" s="26" t="s">
        <v>19</v>
      </c>
      <c r="C10" s="7">
        <f>SUM(C9:C9)*'Fane 15. Nøgletal'!C10</f>
        <v>3022777.8073950042</v>
      </c>
      <c r="D10" s="8" t="s">
        <v>3</v>
      </c>
      <c r="E10" s="1"/>
    </row>
    <row r="11" spans="1:5" ht="15" customHeight="1" x14ac:dyDescent="0.35">
      <c r="A11" s="1"/>
      <c r="B11" s="26" t="s">
        <v>10</v>
      </c>
      <c r="C11" s="9">
        <f>-SUM(C9:C10)*'Fane 5. Individuelt eff. krav'!C9</f>
        <v>0</v>
      </c>
      <c r="D11" s="8" t="s">
        <v>3</v>
      </c>
      <c r="E11" s="1"/>
    </row>
    <row r="12" spans="1:5" ht="15" customHeight="1" x14ac:dyDescent="0.35">
      <c r="A12" s="1"/>
      <c r="B12" s="26" t="s">
        <v>22</v>
      </c>
      <c r="C12" s="9">
        <f>-'Fane 4.1. Gen. krav - drift'!C27</f>
        <v>-218484.68252695206</v>
      </c>
      <c r="D12" s="8" t="s">
        <v>3</v>
      </c>
      <c r="E12" s="1"/>
    </row>
    <row r="13" spans="1:5" ht="15" customHeight="1" x14ac:dyDescent="0.35">
      <c r="A13" s="1"/>
      <c r="B13" s="26" t="s">
        <v>23</v>
      </c>
      <c r="C13" s="9">
        <f>-'Fane 4.2. Gen. krav - anlæg'!C27</f>
        <v>0</v>
      </c>
      <c r="D13" s="8" t="s">
        <v>3</v>
      </c>
      <c r="E13" s="1"/>
    </row>
    <row r="14" spans="1:5" x14ac:dyDescent="0.35">
      <c r="A14" s="1"/>
      <c r="B14" s="27" t="s">
        <v>21</v>
      </c>
      <c r="C14" s="10">
        <f>SUM(C9:C13)</f>
        <v>48396718.57577309</v>
      </c>
      <c r="D14" s="11" t="s">
        <v>3</v>
      </c>
      <c r="E14" s="1"/>
    </row>
    <row r="15" spans="1:5" x14ac:dyDescent="0.35">
      <c r="A15" s="1"/>
      <c r="B15" s="33" t="s">
        <v>12</v>
      </c>
      <c r="C15" s="28"/>
      <c r="D15" s="19"/>
      <c r="E15" s="1"/>
    </row>
    <row r="16" spans="1:5" ht="15" customHeight="1" x14ac:dyDescent="0.35">
      <c r="A16" s="1"/>
      <c r="B16" s="31" t="s">
        <v>12</v>
      </c>
      <c r="C16" s="10">
        <f>'Fane 6. Ikke-påvirkelige omk.'!C21*(1+'Fane 15. Nøgletal'!C10)^2+'Fane 6. Ikke-påvirkelige omk.'!C27+'Fane 6. Ikke-påvirkelige omk.'!C35</f>
        <v>11735890.275820887</v>
      </c>
      <c r="D16" s="11" t="s">
        <v>3</v>
      </c>
      <c r="E16" s="1"/>
    </row>
    <row r="17" spans="1:5" ht="15" customHeight="1" x14ac:dyDescent="0.35">
      <c r="A17" s="1"/>
      <c r="B17" s="33" t="s">
        <v>42</v>
      </c>
      <c r="C17" s="28"/>
      <c r="D17" s="19"/>
      <c r="E17" s="1"/>
    </row>
    <row r="18" spans="1:5" ht="15" customHeight="1" x14ac:dyDescent="0.35">
      <c r="A18" s="1"/>
      <c r="B18" s="82" t="s">
        <v>42</v>
      </c>
      <c r="C18" s="10">
        <f>'Fane 12. Periodevise driftsomk.'!C24</f>
        <v>1683396.7005903209</v>
      </c>
      <c r="D18" s="11" t="s">
        <v>3</v>
      </c>
      <c r="E18" s="1"/>
    </row>
    <row r="19" spans="1:5" ht="15" customHeight="1" x14ac:dyDescent="0.35">
      <c r="A19" s="1"/>
      <c r="B19" s="33" t="s">
        <v>69</v>
      </c>
      <c r="C19" s="28"/>
      <c r="D19" s="19"/>
      <c r="E19" s="1"/>
    </row>
    <row r="20" spans="1:5" ht="15" customHeight="1" x14ac:dyDescent="0.35">
      <c r="A20" s="1"/>
      <c r="B20" s="31" t="s">
        <v>79</v>
      </c>
      <c r="C20" s="10">
        <f>'Fane 7. Kontrol af ØR2023'!C33</f>
        <v>0</v>
      </c>
      <c r="D20" s="11" t="s">
        <v>3</v>
      </c>
      <c r="E20" s="1"/>
    </row>
    <row r="21" spans="1:5" x14ac:dyDescent="0.35">
      <c r="A21" s="1"/>
      <c r="B21" s="30" t="s">
        <v>75</v>
      </c>
      <c r="C21" s="28"/>
      <c r="D21" s="19"/>
      <c r="E21" s="1"/>
    </row>
    <row r="22" spans="1:5" x14ac:dyDescent="0.35">
      <c r="A22" s="1"/>
      <c r="B22" s="67" t="s">
        <v>76</v>
      </c>
      <c r="C22" s="10">
        <f>'Fane 8. Skattesagen'!C16</f>
        <v>0</v>
      </c>
      <c r="D22" s="11" t="s">
        <v>3</v>
      </c>
      <c r="E22" s="1"/>
    </row>
    <row r="23" spans="1:5" x14ac:dyDescent="0.35">
      <c r="A23" s="1"/>
      <c r="B23" s="33" t="s">
        <v>130</v>
      </c>
      <c r="C23" s="12">
        <f>SUM(C14,C16,C18,C20,C22)</f>
        <v>61816005.552184299</v>
      </c>
      <c r="D23" s="13" t="s">
        <v>3</v>
      </c>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EoRIVz946BLlvnpM2kd9fBTD9YU46R4GuOOuqDxv1dxe8DG0F6Ezj+t68V124ZYgretSUzYMW6u1M8QpjSWYw==" saltValue="I77+JMZEiO4Vbar+wH9/B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26953125" style="2" customWidth="1"/>
    <col min="5" max="5" width="5.26953125" style="2" customWidth="1"/>
    <col min="6" max="16384" width="9.1796875" style="2" hidden="1"/>
  </cols>
  <sheetData>
    <row r="1" spans="1:5" x14ac:dyDescent="0.35">
      <c r="A1" s="1"/>
      <c r="B1" s="1"/>
      <c r="C1" s="1"/>
      <c r="D1" s="1"/>
      <c r="E1" s="1"/>
    </row>
    <row r="2" spans="1:5" x14ac:dyDescent="0.35">
      <c r="A2" s="1"/>
      <c r="B2" s="1"/>
      <c r="C2" s="1"/>
      <c r="D2" s="1"/>
      <c r="E2" s="1"/>
    </row>
    <row r="3" spans="1:5" ht="15" customHeight="1" x14ac:dyDescent="0.35">
      <c r="A3" s="1"/>
      <c r="B3" s="105" t="s">
        <v>158</v>
      </c>
      <c r="C3" s="105"/>
      <c r="D3" s="105"/>
      <c r="E3" s="1"/>
    </row>
    <row r="4" spans="1:5" ht="15" customHeight="1" x14ac:dyDescent="0.35">
      <c r="A4" s="1"/>
      <c r="B4" s="105"/>
      <c r="C4" s="105"/>
      <c r="D4" s="105"/>
      <c r="E4" s="1"/>
    </row>
    <row r="5" spans="1:5" x14ac:dyDescent="0.35">
      <c r="A5" s="1"/>
      <c r="B5" s="106" t="s">
        <v>144</v>
      </c>
      <c r="C5" s="106"/>
      <c r="D5" s="106"/>
      <c r="E5" s="1"/>
    </row>
    <row r="6" spans="1:5" x14ac:dyDescent="0.35">
      <c r="A6" s="1"/>
      <c r="B6" s="74"/>
      <c r="C6" s="74"/>
      <c r="D6" s="74"/>
      <c r="E6" s="1"/>
    </row>
    <row r="7" spans="1:5" x14ac:dyDescent="0.35">
      <c r="A7" s="1"/>
      <c r="B7" s="1"/>
      <c r="C7" s="1"/>
      <c r="D7" s="1"/>
      <c r="E7" s="1"/>
    </row>
    <row r="8" spans="1:5" x14ac:dyDescent="0.35">
      <c r="A8" s="1"/>
      <c r="B8" s="33" t="s">
        <v>13</v>
      </c>
      <c r="C8" s="28"/>
      <c r="D8" s="19"/>
      <c r="E8" s="1"/>
    </row>
    <row r="9" spans="1:5" ht="15" customHeight="1" x14ac:dyDescent="0.35">
      <c r="A9" s="1"/>
      <c r="B9" s="29" t="s">
        <v>159</v>
      </c>
      <c r="C9" s="7">
        <f>'Fane 2.3. Økonomisk ramme 2027'!C14</f>
        <v>48396718.57577309</v>
      </c>
      <c r="D9" s="8" t="s">
        <v>3</v>
      </c>
      <c r="E9" s="1"/>
    </row>
    <row r="10" spans="1:5" ht="15" customHeight="1" x14ac:dyDescent="0.35">
      <c r="A10" s="1"/>
      <c r="B10" s="26" t="s">
        <v>19</v>
      </c>
      <c r="C10" s="7">
        <f>SUM(C9:C9)*'Fane 15. Nøgletal'!C10</f>
        <v>3208702.4415737558</v>
      </c>
      <c r="D10" s="8" t="s">
        <v>3</v>
      </c>
      <c r="E10" s="1"/>
    </row>
    <row r="11" spans="1:5" ht="15" customHeight="1" x14ac:dyDescent="0.35">
      <c r="A11" s="1"/>
      <c r="B11" s="26" t="s">
        <v>10</v>
      </c>
      <c r="C11" s="9">
        <f>-SUM(C9:C10)*'Fane 5. Individuelt eff. krav'!C9</f>
        <v>0</v>
      </c>
      <c r="D11" s="8" t="s">
        <v>3</v>
      </c>
      <c r="E11" s="1"/>
    </row>
    <row r="12" spans="1:5" ht="15" customHeight="1" x14ac:dyDescent="0.35">
      <c r="A12" s="1"/>
      <c r="B12" s="26" t="s">
        <v>22</v>
      </c>
      <c r="C12" s="9">
        <f>-'Fane 4.1. Gen. krav - drift'!C32</f>
        <v>-228310.81263891922</v>
      </c>
      <c r="D12" s="8" t="s">
        <v>3</v>
      </c>
      <c r="E12" s="1"/>
    </row>
    <row r="13" spans="1:5" ht="15" customHeight="1" x14ac:dyDescent="0.35">
      <c r="A13" s="1"/>
      <c r="B13" s="26" t="s">
        <v>23</v>
      </c>
      <c r="C13" s="9">
        <f>-'Fane 4.2. Gen. krav - anlæg'!C32</f>
        <v>0</v>
      </c>
      <c r="D13" s="8" t="s">
        <v>3</v>
      </c>
      <c r="E13" s="1"/>
    </row>
    <row r="14" spans="1:5" ht="14.25" customHeight="1" x14ac:dyDescent="0.35">
      <c r="A14" s="1"/>
      <c r="B14" s="27" t="s">
        <v>21</v>
      </c>
      <c r="C14" s="10">
        <f>SUM(C9:C13)</f>
        <v>51377110.204707928</v>
      </c>
      <c r="D14" s="11" t="s">
        <v>3</v>
      </c>
      <c r="E14" s="1"/>
    </row>
    <row r="15" spans="1:5" x14ac:dyDescent="0.35">
      <c r="A15" s="1"/>
      <c r="B15" s="33" t="s">
        <v>12</v>
      </c>
      <c r="C15" s="28"/>
      <c r="D15" s="19"/>
      <c r="E15" s="1"/>
    </row>
    <row r="16" spans="1:5" ht="15" customHeight="1" x14ac:dyDescent="0.35">
      <c r="A16" s="1"/>
      <c r="B16" s="31" t="s">
        <v>12</v>
      </c>
      <c r="C16" s="10">
        <f>'Fane 6. Ikke-påvirkelige omk.'!C21*(1+'Fane 15. Nøgletal'!C10)^3+'Fane 6. Ikke-påvirkelige omk.'!C28+'Fane 6. Ikke-påvirkelige omk.'!C36</f>
        <v>12512588.612507813</v>
      </c>
      <c r="D16" s="11" t="s">
        <v>3</v>
      </c>
      <c r="E16" s="1"/>
    </row>
    <row r="17" spans="1:5" ht="15" customHeight="1" x14ac:dyDescent="0.35">
      <c r="A17" s="1"/>
      <c r="B17" s="33" t="s">
        <v>42</v>
      </c>
      <c r="C17" s="28"/>
      <c r="D17" s="19"/>
      <c r="E17" s="1"/>
    </row>
    <row r="18" spans="1:5" ht="15" customHeight="1" x14ac:dyDescent="0.35">
      <c r="A18" s="1"/>
      <c r="B18" s="82" t="s">
        <v>42</v>
      </c>
      <c r="C18" s="10">
        <f>'Fane 12. Periodevise driftsomk.'!C30</f>
        <v>1795005.9018394591</v>
      </c>
      <c r="D18" s="11" t="s">
        <v>3</v>
      </c>
      <c r="E18" s="1"/>
    </row>
    <row r="19" spans="1:5" x14ac:dyDescent="0.35">
      <c r="A19" s="1"/>
      <c r="B19" s="30" t="s">
        <v>75</v>
      </c>
      <c r="C19" s="28"/>
      <c r="D19" s="19"/>
      <c r="E19" s="1"/>
    </row>
    <row r="20" spans="1:5" x14ac:dyDescent="0.35">
      <c r="A20" s="1"/>
      <c r="B20" s="67" t="s">
        <v>76</v>
      </c>
      <c r="C20" s="10">
        <f>'Fane 8. Skattesagen'!C17</f>
        <v>0</v>
      </c>
      <c r="D20" s="11" t="s">
        <v>3</v>
      </c>
      <c r="E20" s="1"/>
    </row>
    <row r="21" spans="1:5" x14ac:dyDescent="0.35">
      <c r="A21" s="1"/>
      <c r="B21" s="33" t="s">
        <v>160</v>
      </c>
      <c r="C21" s="12">
        <f>SUM(C14,C16,C18,C20)</f>
        <v>65684704.719055198</v>
      </c>
      <c r="D21" s="13" t="s">
        <v>3</v>
      </c>
      <c r="E21" s="1"/>
    </row>
    <row r="22" spans="1:5" x14ac:dyDescent="0.35">
      <c r="A22" s="1"/>
      <c r="B22" s="1"/>
      <c r="C22" s="1"/>
      <c r="D22" s="1"/>
      <c r="E22" s="1"/>
    </row>
    <row r="23" spans="1:5" x14ac:dyDescent="0.35">
      <c r="A23" s="1"/>
      <c r="B23" s="1"/>
      <c r="C23" s="1"/>
      <c r="D23" s="1"/>
      <c r="E23" s="1"/>
    </row>
    <row r="24" spans="1:5" x14ac:dyDescent="0.35">
      <c r="A24" s="1"/>
      <c r="B24" s="1"/>
      <c r="C24" s="1"/>
      <c r="D24" s="1"/>
      <c r="E24" s="1"/>
    </row>
    <row r="25" spans="1:5" x14ac:dyDescent="0.35">
      <c r="A25" s="1"/>
      <c r="B25" s="1"/>
      <c r="C25" s="1"/>
      <c r="D25" s="1"/>
      <c r="E25" s="1"/>
    </row>
    <row r="26" spans="1:5" x14ac:dyDescent="0.35">
      <c r="A26" s="1"/>
      <c r="B26" s="1"/>
      <c r="C26" s="1"/>
      <c r="D26" s="1"/>
      <c r="E26" s="1"/>
    </row>
    <row r="27" spans="1:5" x14ac:dyDescent="0.35">
      <c r="A27" s="1"/>
      <c r="B27" s="1"/>
      <c r="C27" s="1"/>
      <c r="D27" s="1"/>
      <c r="E27" s="1"/>
    </row>
    <row r="28" spans="1:5" x14ac:dyDescent="0.35">
      <c r="A28" s="1"/>
      <c r="B28" s="1"/>
      <c r="C28" s="1"/>
      <c r="D28" s="1"/>
      <c r="E28" s="1"/>
    </row>
    <row r="29" spans="1:5" x14ac:dyDescent="0.35">
      <c r="A29" s="1"/>
      <c r="B29" s="1"/>
      <c r="C29" s="1"/>
      <c r="D29" s="1"/>
      <c r="E29" s="1"/>
    </row>
    <row r="30" spans="1:5" x14ac:dyDescent="0.35">
      <c r="A30" s="1"/>
      <c r="B30" s="1"/>
      <c r="C30" s="1"/>
      <c r="D30" s="1"/>
      <c r="E30" s="1"/>
    </row>
    <row r="31" spans="1:5" x14ac:dyDescent="0.35">
      <c r="A31" s="1"/>
      <c r="B31" s="1"/>
      <c r="C31" s="1"/>
      <c r="D31" s="1"/>
      <c r="E31" s="1"/>
    </row>
    <row r="32" spans="1:5" x14ac:dyDescent="0.35">
      <c r="A32" s="1"/>
      <c r="B32" s="1"/>
      <c r="C32" s="1"/>
      <c r="D32" s="1"/>
      <c r="E32" s="1"/>
    </row>
    <row r="33" spans="1:5" x14ac:dyDescent="0.35">
      <c r="A33" s="1"/>
      <c r="B33" s="1"/>
      <c r="C33" s="1"/>
      <c r="D33" s="1"/>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6QhC9EBN385z4PeaLsFSM5pZuSdmRD5IBQ7rKhLDkloOoIY0c/to4YTwAp5/M8zqrlhPDLMfNK9fFJ/SXKak5Q==" saltValue="/svJRTageldovCOylxpSs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4.5" zeroHeight="1" x14ac:dyDescent="0.35"/>
  <cols>
    <col min="1" max="1" width="6.54296875" style="2" customWidth="1"/>
    <col min="2" max="2" width="52.26953125" style="2" customWidth="1"/>
    <col min="3" max="3" width="15.1796875" style="2" customWidth="1"/>
    <col min="4" max="4" width="4.1796875" style="2" customWidth="1"/>
    <col min="5" max="5" width="8.453125" style="2" bestFit="1" customWidth="1"/>
    <col min="6" max="16384" width="9.1796875" style="2" hidden="1"/>
  </cols>
  <sheetData>
    <row r="1" spans="1:5" x14ac:dyDescent="0.35">
      <c r="A1" s="1"/>
      <c r="B1" s="1"/>
      <c r="C1" s="1"/>
      <c r="D1" s="1"/>
      <c r="E1" s="1"/>
    </row>
    <row r="2" spans="1:5" x14ac:dyDescent="0.35">
      <c r="A2" s="1"/>
      <c r="B2" s="1"/>
      <c r="C2" s="1"/>
      <c r="D2" s="1"/>
      <c r="E2" s="1"/>
    </row>
    <row r="3" spans="1:5" ht="25" customHeight="1" x14ac:dyDescent="0.35">
      <c r="A3" s="1"/>
      <c r="B3" s="107" t="s">
        <v>161</v>
      </c>
      <c r="C3" s="107"/>
      <c r="D3" s="107"/>
      <c r="E3" s="1"/>
    </row>
    <row r="4" spans="1:5" ht="15" customHeight="1" x14ac:dyDescent="0.35">
      <c r="A4" s="1"/>
      <c r="B4" s="107"/>
      <c r="C4" s="107"/>
      <c r="D4" s="107"/>
      <c r="E4" s="1"/>
    </row>
    <row r="5" spans="1:5" ht="15" customHeight="1" x14ac:dyDescent="0.35">
      <c r="A5" s="1"/>
      <c r="B5" s="1"/>
      <c r="C5" s="1"/>
      <c r="D5" s="1"/>
      <c r="E5" s="1"/>
    </row>
    <row r="6" spans="1:5" x14ac:dyDescent="0.35">
      <c r="A6" s="1"/>
      <c r="B6" s="1"/>
      <c r="C6" s="1"/>
      <c r="D6" s="1"/>
      <c r="E6" s="1"/>
    </row>
    <row r="7" spans="1:5" x14ac:dyDescent="0.35">
      <c r="A7" s="1"/>
      <c r="B7" s="1"/>
      <c r="C7" s="1"/>
      <c r="D7" s="1"/>
      <c r="E7" s="1"/>
    </row>
    <row r="8" spans="1:5" x14ac:dyDescent="0.35">
      <c r="A8" s="1"/>
      <c r="B8" s="33" t="s">
        <v>162</v>
      </c>
      <c r="C8" s="28"/>
      <c r="D8" s="19"/>
      <c r="E8" s="1"/>
    </row>
    <row r="9" spans="1:5" ht="15" customHeight="1" x14ac:dyDescent="0.35">
      <c r="A9" s="1"/>
      <c r="B9" s="29" t="s">
        <v>64</v>
      </c>
      <c r="C9" s="7">
        <v>34785149.510230698</v>
      </c>
      <c r="D9" s="8" t="s">
        <v>3</v>
      </c>
      <c r="E9" s="1"/>
    </row>
    <row r="10" spans="1:5" ht="15" customHeight="1" x14ac:dyDescent="0.35">
      <c r="A10" s="1"/>
      <c r="B10" s="64" t="s">
        <v>35</v>
      </c>
      <c r="C10" s="7">
        <v>1808232.44</v>
      </c>
      <c r="D10" s="8" t="s">
        <v>3</v>
      </c>
      <c r="E10" s="1"/>
    </row>
    <row r="11" spans="1:5" ht="15" customHeight="1" x14ac:dyDescent="0.35">
      <c r="A11" s="1"/>
      <c r="B11" s="64" t="s">
        <v>36</v>
      </c>
      <c r="C11" s="9">
        <v>0</v>
      </c>
      <c r="D11" s="8" t="s">
        <v>3</v>
      </c>
      <c r="E11" s="1"/>
    </row>
    <row r="12" spans="1:5" ht="15" customHeight="1" x14ac:dyDescent="0.35">
      <c r="A12" s="1"/>
      <c r="B12" s="64" t="s">
        <v>25</v>
      </c>
      <c r="C12" s="9">
        <v>0</v>
      </c>
      <c r="D12" s="8" t="s">
        <v>3</v>
      </c>
      <c r="E12" s="1"/>
    </row>
    <row r="13" spans="1:5" ht="15" customHeight="1" x14ac:dyDescent="0.35">
      <c r="A13" s="1"/>
      <c r="B13" s="64" t="s">
        <v>24</v>
      </c>
      <c r="C13" s="9">
        <v>0</v>
      </c>
      <c r="D13" s="8" t="s">
        <v>3</v>
      </c>
      <c r="E13" s="1"/>
    </row>
    <row r="14" spans="1:5" ht="15" customHeight="1" x14ac:dyDescent="0.35">
      <c r="A14" s="1"/>
      <c r="B14" s="64" t="s">
        <v>62</v>
      </c>
      <c r="C14" s="9">
        <v>0</v>
      </c>
      <c r="D14" s="8" t="s">
        <v>3</v>
      </c>
      <c r="E14" s="1"/>
    </row>
    <row r="15" spans="1:5" ht="15" customHeight="1" x14ac:dyDescent="0.35">
      <c r="A15" s="1"/>
      <c r="B15" s="64" t="s">
        <v>63</v>
      </c>
      <c r="C15" s="9">
        <v>0</v>
      </c>
      <c r="D15" s="8" t="s">
        <v>3</v>
      </c>
      <c r="E15" s="1"/>
    </row>
    <row r="16" spans="1:5" ht="15" customHeight="1" x14ac:dyDescent="0.35">
      <c r="A16" s="1"/>
      <c r="B16" s="64" t="s">
        <v>19</v>
      </c>
      <c r="C16" s="38">
        <v>2956745.2615786404</v>
      </c>
      <c r="D16" s="8" t="s">
        <v>3</v>
      </c>
      <c r="E16" s="1"/>
    </row>
    <row r="17" spans="1:5" ht="15" customHeight="1" x14ac:dyDescent="0.35">
      <c r="A17" s="1"/>
      <c r="B17" s="64" t="s">
        <v>10</v>
      </c>
      <c r="C17" s="38">
        <v>0</v>
      </c>
      <c r="D17" s="8" t="s">
        <v>3</v>
      </c>
      <c r="E17" s="1"/>
    </row>
    <row r="18" spans="1:5" ht="15" customHeight="1" x14ac:dyDescent="0.35">
      <c r="A18" s="1"/>
      <c r="B18" s="64" t="s">
        <v>22</v>
      </c>
      <c r="C18" s="38">
        <v>-183673.10804348291</v>
      </c>
      <c r="D18" s="8" t="s">
        <v>3</v>
      </c>
      <c r="E18" s="1"/>
    </row>
    <row r="19" spans="1:5" ht="15" customHeight="1" x14ac:dyDescent="0.35">
      <c r="A19" s="1"/>
      <c r="B19" s="64" t="s">
        <v>23</v>
      </c>
      <c r="C19" s="38">
        <v>0</v>
      </c>
      <c r="D19" s="8" t="s">
        <v>3</v>
      </c>
      <c r="E19" s="43"/>
    </row>
    <row r="20" spans="1:5" ht="15" customHeight="1" x14ac:dyDescent="0.35">
      <c r="A20" s="1"/>
      <c r="B20" s="82" t="s">
        <v>21</v>
      </c>
      <c r="C20" s="10">
        <v>39366454.103765853</v>
      </c>
      <c r="D20" s="11" t="s">
        <v>3</v>
      </c>
      <c r="E20" s="1"/>
    </row>
    <row r="21" spans="1:5" ht="15" customHeight="1" x14ac:dyDescent="0.35">
      <c r="A21" s="1"/>
      <c r="B21" s="33" t="s">
        <v>12</v>
      </c>
      <c r="C21" s="28"/>
      <c r="D21" s="19"/>
      <c r="E21" s="1"/>
    </row>
    <row r="22" spans="1:5" ht="15" customHeight="1" x14ac:dyDescent="0.35">
      <c r="A22" s="1"/>
      <c r="B22" s="31" t="s">
        <v>12</v>
      </c>
      <c r="C22" s="10">
        <v>10991164.836171519</v>
      </c>
      <c r="D22" s="11" t="s">
        <v>3</v>
      </c>
      <c r="E22" s="1"/>
    </row>
    <row r="23" spans="1:5" ht="15" customHeight="1" x14ac:dyDescent="0.35">
      <c r="A23" s="1"/>
      <c r="B23" s="33" t="s">
        <v>42</v>
      </c>
      <c r="C23" s="28"/>
      <c r="D23" s="19"/>
      <c r="E23" s="1"/>
    </row>
    <row r="24" spans="1:5" ht="15" customHeight="1" x14ac:dyDescent="0.35">
      <c r="A24" s="1"/>
      <c r="B24" s="82" t="s">
        <v>42</v>
      </c>
      <c r="C24" s="10">
        <v>1468816.2379764304</v>
      </c>
      <c r="D24" s="11" t="s">
        <v>3</v>
      </c>
      <c r="E24" s="1"/>
    </row>
    <row r="25" spans="1:5" x14ac:dyDescent="0.35">
      <c r="A25" s="1"/>
      <c r="B25" s="41" t="s">
        <v>41</v>
      </c>
      <c r="C25" s="39"/>
      <c r="D25" s="40"/>
      <c r="E25" s="1"/>
    </row>
    <row r="26" spans="1:5" ht="15" customHeight="1" x14ac:dyDescent="0.35">
      <c r="A26" s="1"/>
      <c r="B26" s="64" t="s">
        <v>89</v>
      </c>
      <c r="C26" s="71">
        <v>0</v>
      </c>
      <c r="D26" s="8" t="s">
        <v>3</v>
      </c>
      <c r="E26" s="1"/>
    </row>
    <row r="27" spans="1:5" ht="15" customHeight="1" x14ac:dyDescent="0.35">
      <c r="A27" s="1"/>
      <c r="B27" s="64" t="s">
        <v>38</v>
      </c>
      <c r="C27" s="71">
        <v>0</v>
      </c>
      <c r="D27" s="8" t="s">
        <v>3</v>
      </c>
      <c r="E27" s="1"/>
    </row>
    <row r="28" spans="1:5" ht="15" customHeight="1" x14ac:dyDescent="0.35">
      <c r="A28" s="1"/>
      <c r="B28" s="64" t="s">
        <v>92</v>
      </c>
      <c r="C28" s="71">
        <v>0</v>
      </c>
      <c r="D28" s="8" t="s">
        <v>3</v>
      </c>
      <c r="E28" s="1"/>
    </row>
    <row r="29" spans="1:5" ht="15" customHeight="1" x14ac:dyDescent="0.35">
      <c r="A29" s="1"/>
      <c r="B29" s="64" t="s">
        <v>93</v>
      </c>
      <c r="C29" s="71">
        <v>0</v>
      </c>
      <c r="D29" s="8" t="s">
        <v>3</v>
      </c>
      <c r="E29" s="1"/>
    </row>
    <row r="30" spans="1:5" ht="15" customHeight="1" x14ac:dyDescent="0.35">
      <c r="A30" s="1"/>
      <c r="B30" s="67" t="s">
        <v>43</v>
      </c>
      <c r="C30" s="10">
        <v>0</v>
      </c>
      <c r="D30" s="11" t="s">
        <v>3</v>
      </c>
      <c r="E30" s="1"/>
    </row>
    <row r="31" spans="1:5" ht="15" customHeight="1" x14ac:dyDescent="0.35">
      <c r="A31" s="1"/>
      <c r="B31" s="33" t="s">
        <v>69</v>
      </c>
      <c r="C31" s="28"/>
      <c r="D31" s="19"/>
      <c r="E31" s="1"/>
    </row>
    <row r="32" spans="1:5" ht="15" customHeight="1" x14ac:dyDescent="0.35">
      <c r="A32" s="1"/>
      <c r="B32" s="31" t="s">
        <v>79</v>
      </c>
      <c r="C32" s="10">
        <v>0</v>
      </c>
      <c r="D32" s="11" t="s">
        <v>3</v>
      </c>
      <c r="E32" s="1"/>
    </row>
    <row r="33" spans="1:5" x14ac:dyDescent="0.35">
      <c r="A33" s="1"/>
      <c r="B33" s="33" t="s">
        <v>128</v>
      </c>
      <c r="C33" s="28"/>
      <c r="D33" s="19"/>
      <c r="E33" s="1"/>
    </row>
    <row r="34" spans="1:5" ht="15.4" customHeight="1" x14ac:dyDescent="0.35">
      <c r="A34" s="1"/>
      <c r="B34" s="31" t="s">
        <v>128</v>
      </c>
      <c r="C34" s="10">
        <v>-32670</v>
      </c>
      <c r="D34" s="11" t="s">
        <v>3</v>
      </c>
      <c r="E34" s="1"/>
    </row>
    <row r="35" spans="1:5" ht="15.4" customHeight="1" x14ac:dyDescent="0.35">
      <c r="A35" s="1"/>
      <c r="B35" s="30" t="s">
        <v>75</v>
      </c>
      <c r="C35" s="28"/>
      <c r="D35" s="19"/>
      <c r="E35" s="1"/>
    </row>
    <row r="36" spans="1:5" x14ac:dyDescent="0.35">
      <c r="A36" s="1"/>
      <c r="B36" s="67" t="s">
        <v>76</v>
      </c>
      <c r="C36" s="10">
        <v>0</v>
      </c>
      <c r="D36" s="11" t="s">
        <v>3</v>
      </c>
      <c r="E36" s="1"/>
    </row>
    <row r="37" spans="1:5" x14ac:dyDescent="0.35">
      <c r="A37" s="1"/>
      <c r="B37" s="33" t="s">
        <v>65</v>
      </c>
      <c r="C37" s="45">
        <v>51793765.1779138</v>
      </c>
      <c r="D37" s="30" t="s">
        <v>3</v>
      </c>
      <c r="E37" s="1"/>
    </row>
    <row r="38" spans="1:5" ht="30" customHeight="1" x14ac:dyDescent="0.35">
      <c r="A38" s="1"/>
      <c r="B38" s="108" t="s">
        <v>223</v>
      </c>
      <c r="C38" s="108"/>
      <c r="D38" s="108"/>
      <c r="E38" s="1"/>
    </row>
    <row r="39" spans="1:5" x14ac:dyDescent="0.35">
      <c r="A39" s="1"/>
      <c r="B39" s="1"/>
      <c r="C39" s="1"/>
      <c r="D39" s="1"/>
      <c r="E39" s="1"/>
    </row>
    <row r="40" spans="1:5" ht="27" customHeight="1"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ht="14.25" customHeight="1"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s="56" customFormat="1" hidden="1" x14ac:dyDescent="0.35"/>
    <row r="50" spans="1:5" s="56" customFormat="1" hidden="1" x14ac:dyDescent="0.35"/>
    <row r="51" spans="1:5" s="56" customFormat="1" hidden="1" x14ac:dyDescent="0.35"/>
    <row r="52" spans="1:5" hidden="1" x14ac:dyDescent="0.35">
      <c r="A52" s="44"/>
      <c r="B52" s="44"/>
      <c r="C52" s="44"/>
      <c r="D52" s="44"/>
      <c r="E52" s="44"/>
    </row>
    <row r="53" spans="1:5" hidden="1" x14ac:dyDescent="0.35">
      <c r="A53" s="44"/>
      <c r="B53" s="44"/>
      <c r="C53" s="44"/>
      <c r="D53" s="44"/>
      <c r="E53" s="44"/>
    </row>
    <row r="54" spans="1:5" hidden="1" x14ac:dyDescent="0.35">
      <c r="A54" s="44"/>
      <c r="B54" s="44"/>
      <c r="C54" s="44"/>
      <c r="D54" s="44"/>
      <c r="E54" s="44"/>
    </row>
    <row r="55" spans="1:5" hidden="1" x14ac:dyDescent="0.35">
      <c r="A55" s="44"/>
      <c r="B55" s="44"/>
      <c r="C55" s="44"/>
      <c r="D55" s="44"/>
      <c r="E55" s="44"/>
    </row>
  </sheetData>
  <sheetProtection algorithmName="SHA-512" hashValue="Wkqpr+0hpSKbQU9tuJ2VIbBmeX7NseNwPtgCLmyY6rtnjCIL7qbF81+cup0Eyt+55ON7u+LOEtiRrR+4w/MKXQ==" saltValue="9e1SI6ma1zujNMH1S4VwE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3.453125" style="2" customWidth="1"/>
    <col min="5" max="5" width="5.26953125" style="2" customWidth="1"/>
    <col min="6" max="16384" width="9.1796875" style="2" hidden="1"/>
  </cols>
  <sheetData>
    <row r="1" spans="1:5" ht="15" customHeight="1" x14ac:dyDescent="0.35">
      <c r="A1" s="1"/>
      <c r="B1" s="35"/>
      <c r="C1" s="35"/>
      <c r="D1" s="35"/>
      <c r="E1" s="1"/>
    </row>
    <row r="2" spans="1:5" ht="15" customHeight="1" x14ac:dyDescent="0.35">
      <c r="A2" s="1"/>
      <c r="B2" s="35"/>
      <c r="C2" s="35"/>
      <c r="D2" s="35"/>
      <c r="E2" s="1"/>
    </row>
    <row r="3" spans="1:5" ht="15" customHeight="1" x14ac:dyDescent="0.35">
      <c r="A3" s="1"/>
      <c r="B3" s="107" t="s">
        <v>56</v>
      </c>
      <c r="C3" s="107"/>
      <c r="D3" s="107"/>
      <c r="E3" s="1"/>
    </row>
    <row r="4" spans="1:5" ht="15" customHeight="1" x14ac:dyDescent="0.35">
      <c r="A4" s="1"/>
      <c r="B4" s="107"/>
      <c r="C4" s="107"/>
      <c r="D4" s="107"/>
      <c r="E4" s="1"/>
    </row>
    <row r="5" spans="1:5" ht="15" customHeight="1" x14ac:dyDescent="0.35">
      <c r="A5" s="1"/>
      <c r="B5" s="107"/>
      <c r="C5" s="107"/>
      <c r="D5" s="107"/>
      <c r="E5" s="1"/>
    </row>
    <row r="6" spans="1:5" ht="15" customHeight="1" x14ac:dyDescent="0.35">
      <c r="A6" s="1"/>
      <c r="B6" s="75"/>
      <c r="C6" s="75"/>
      <c r="D6" s="75"/>
      <c r="E6" s="1"/>
    </row>
    <row r="7" spans="1:5" x14ac:dyDescent="0.35">
      <c r="A7" s="1"/>
      <c r="B7" s="1"/>
      <c r="C7" s="1"/>
      <c r="D7" s="1"/>
      <c r="E7" s="1"/>
    </row>
    <row r="8" spans="1:5" x14ac:dyDescent="0.35">
      <c r="A8" s="1"/>
      <c r="B8" s="109" t="s">
        <v>123</v>
      </c>
      <c r="C8" s="110"/>
      <c r="D8" s="111"/>
      <c r="E8" s="1"/>
    </row>
    <row r="9" spans="1:5" x14ac:dyDescent="0.35">
      <c r="A9" s="1"/>
      <c r="B9" s="65" t="s">
        <v>88</v>
      </c>
      <c r="C9" s="23">
        <v>7229317.7810221463</v>
      </c>
      <c r="D9" s="14" t="s">
        <v>3</v>
      </c>
      <c r="E9" s="1"/>
    </row>
    <row r="10" spans="1:5" x14ac:dyDescent="0.35">
      <c r="A10" s="1"/>
      <c r="B10" s="65" t="s">
        <v>125</v>
      </c>
      <c r="C10" s="23">
        <f>('Fane 3. Omkostninger i ØR2024'!C10+'Fane 3. Omkostninger i ØR2024'!C12+'Fane 3. Omkostninger i ØR2024'!C14)*(1+'Fane 15. Nøgletal'!C9)</f>
        <v>1954337.6211519998</v>
      </c>
      <c r="D10" s="14" t="s">
        <v>3</v>
      </c>
      <c r="E10" s="1"/>
    </row>
    <row r="11" spans="1:5" x14ac:dyDescent="0.35">
      <c r="A11" s="1"/>
      <c r="B11" s="65" t="s">
        <v>131</v>
      </c>
      <c r="C11" s="23">
        <f>C9*'Fane 15. Nøgletal'!C21+C10*'Fane 15. Nøgletal'!C21</f>
        <v>183673.10804348291</v>
      </c>
      <c r="D11" s="14" t="s">
        <v>3</v>
      </c>
      <c r="E11" s="1"/>
    </row>
    <row r="12" spans="1:5" x14ac:dyDescent="0.35">
      <c r="A12" s="1"/>
      <c r="B12" s="33"/>
      <c r="C12" s="28"/>
      <c r="D12" s="19"/>
      <c r="E12" s="1"/>
    </row>
    <row r="13" spans="1:5" x14ac:dyDescent="0.35">
      <c r="A13" s="1"/>
      <c r="B13" s="1"/>
      <c r="C13" s="1"/>
      <c r="D13" s="1"/>
      <c r="E13" s="1"/>
    </row>
    <row r="14" spans="1:5" x14ac:dyDescent="0.35">
      <c r="A14" s="1"/>
      <c r="B14" s="109" t="s">
        <v>124</v>
      </c>
      <c r="C14" s="110"/>
      <c r="D14" s="111"/>
      <c r="E14" s="1"/>
    </row>
    <row r="15" spans="1:5" x14ac:dyDescent="0.35">
      <c r="A15" s="1"/>
      <c r="B15" s="65" t="s">
        <v>133</v>
      </c>
      <c r="C15" s="23">
        <f>(C9+C10-C11)*(1+'Fane 15. Nøgletal'!C9)</f>
        <v>9727180.8634964228</v>
      </c>
      <c r="D15" s="14" t="s">
        <v>3</v>
      </c>
      <c r="E15" s="1"/>
    </row>
    <row r="16" spans="1:5" x14ac:dyDescent="0.35">
      <c r="A16" s="1"/>
      <c r="B16" s="65" t="s">
        <v>184</v>
      </c>
      <c r="C16" s="23">
        <f>('Fane 2.1. Økonomisk ramme 2025'!C10+'Fane 2.1. Økonomisk ramme 2025'!C12+'Fane 2.1. Økonomisk ramme 2025'!C14)*(1+'Fane 15. Nøgletal'!C10)</f>
        <v>276965.32810986001</v>
      </c>
      <c r="D16" s="14" t="s">
        <v>3</v>
      </c>
      <c r="E16" s="1"/>
    </row>
    <row r="17" spans="1:5" x14ac:dyDescent="0.35">
      <c r="A17" s="1"/>
      <c r="B17" s="65" t="s">
        <v>132</v>
      </c>
      <c r="C17" s="23">
        <f>C15*'Fane 15. Nøgletal'!C21+C16*'Fane 15. Nøgletal'!C21</f>
        <v>200082.92383212564</v>
      </c>
      <c r="D17" s="14" t="s">
        <v>3</v>
      </c>
      <c r="E17" s="1"/>
    </row>
    <row r="18" spans="1:5" x14ac:dyDescent="0.35">
      <c r="A18" s="1"/>
      <c r="B18" s="33"/>
      <c r="C18" s="28"/>
      <c r="D18" s="19"/>
      <c r="E18" s="1"/>
    </row>
    <row r="19" spans="1:5" x14ac:dyDescent="0.35">
      <c r="A19" s="1"/>
      <c r="B19" s="1"/>
      <c r="C19" s="63"/>
      <c r="D19" s="1"/>
      <c r="E19" s="1"/>
    </row>
    <row r="20" spans="1:5" x14ac:dyDescent="0.35">
      <c r="A20" s="1"/>
      <c r="B20" s="109" t="s">
        <v>145</v>
      </c>
      <c r="C20" s="110"/>
      <c r="D20" s="111"/>
      <c r="E20" s="1"/>
    </row>
    <row r="21" spans="1:5" x14ac:dyDescent="0.35">
      <c r="A21" s="1"/>
      <c r="B21" s="65" t="s">
        <v>189</v>
      </c>
      <c r="C21" s="23">
        <f>(C15+C16-C17)*(1+'Fane 15. Nøgletal'!C10)</f>
        <v>10454072.662427584</v>
      </c>
      <c r="D21" s="14" t="s">
        <v>3</v>
      </c>
      <c r="E21" s="1"/>
    </row>
    <row r="22" spans="1:5" x14ac:dyDescent="0.35">
      <c r="A22" s="1"/>
      <c r="B22" s="65" t="s">
        <v>196</v>
      </c>
      <c r="C22" s="23">
        <f>C21*'Fane 15. Nøgletal'!C21</f>
        <v>209081.45324855167</v>
      </c>
      <c r="D22" s="14" t="s">
        <v>3</v>
      </c>
      <c r="E22" s="1"/>
    </row>
    <row r="23" spans="1:5" x14ac:dyDescent="0.35">
      <c r="A23" s="1"/>
      <c r="B23" s="33"/>
      <c r="C23" s="28"/>
      <c r="D23" s="19"/>
      <c r="E23" s="1"/>
    </row>
    <row r="24" spans="1:5" x14ac:dyDescent="0.35">
      <c r="A24" s="1"/>
      <c r="B24" s="1"/>
      <c r="C24" s="1"/>
      <c r="D24" s="1"/>
      <c r="E24" s="1"/>
    </row>
    <row r="25" spans="1:5" x14ac:dyDescent="0.35">
      <c r="A25" s="1"/>
      <c r="B25" s="109" t="s">
        <v>187</v>
      </c>
      <c r="C25" s="110"/>
      <c r="D25" s="111"/>
      <c r="E25" s="1"/>
    </row>
    <row r="26" spans="1:5" x14ac:dyDescent="0.35">
      <c r="A26" s="1"/>
      <c r="B26" s="65" t="s">
        <v>190</v>
      </c>
      <c r="C26" s="23">
        <f>(C21-C22)*(1+'Fane 15. Nøgletal'!C10)</f>
        <v>10924234.126347603</v>
      </c>
      <c r="D26" s="14" t="s">
        <v>3</v>
      </c>
      <c r="E26" s="1"/>
    </row>
    <row r="27" spans="1:5" x14ac:dyDescent="0.35">
      <c r="A27" s="1"/>
      <c r="B27" s="65" t="s">
        <v>194</v>
      </c>
      <c r="C27" s="23">
        <f>C26*'Fane 15. Nøgletal'!C21</f>
        <v>218484.68252695206</v>
      </c>
      <c r="D27" s="14" t="s">
        <v>3</v>
      </c>
      <c r="E27" s="1"/>
    </row>
    <row r="28" spans="1:5" x14ac:dyDescent="0.35">
      <c r="A28" s="1"/>
      <c r="B28" s="33"/>
      <c r="C28" s="28"/>
      <c r="D28" s="19"/>
      <c r="E28" s="1"/>
    </row>
    <row r="29" spans="1:5" x14ac:dyDescent="0.35">
      <c r="A29" s="1"/>
      <c r="B29" s="1"/>
      <c r="C29" s="1"/>
      <c r="D29" s="1"/>
      <c r="E29" s="1"/>
    </row>
    <row r="30" spans="1:5" x14ac:dyDescent="0.35">
      <c r="A30" s="1"/>
      <c r="B30" s="109" t="s">
        <v>188</v>
      </c>
      <c r="C30" s="110"/>
      <c r="D30" s="111"/>
      <c r="E30" s="1"/>
    </row>
    <row r="31" spans="1:5" x14ac:dyDescent="0.35">
      <c r="A31" s="1"/>
      <c r="B31" s="65" t="s">
        <v>191</v>
      </c>
      <c r="C31" s="23">
        <f>(C26-C27)*(1+'Fane 15. Nøgletal'!C10)</f>
        <v>11415540.63194596</v>
      </c>
      <c r="D31" s="14" t="s">
        <v>3</v>
      </c>
      <c r="E31" s="1"/>
    </row>
    <row r="32" spans="1:5" x14ac:dyDescent="0.35">
      <c r="A32" s="1"/>
      <c r="B32" s="65" t="s">
        <v>195</v>
      </c>
      <c r="C32" s="23">
        <f>C31*'Fane 15. Nøgletal'!C21</f>
        <v>228310.81263891922</v>
      </c>
      <c r="D32" s="14" t="s">
        <v>3</v>
      </c>
      <c r="E32" s="1"/>
    </row>
    <row r="33" spans="1:5" x14ac:dyDescent="0.35">
      <c r="A33" s="1"/>
      <c r="B33" s="33"/>
      <c r="C33" s="28"/>
      <c r="D33" s="19"/>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0E7K0qwB2ehJhrmvh/vKC2Tsn1hR89i0c3selqCNa5IR5WyF9gOQ1sdPYwjq0ElznBq1jfVnpE8R1ez6Uv7TA==" saltValue="lY6qUUuhqbJE+I8w6EbhE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4.5" zeroHeight="1" x14ac:dyDescent="0.35"/>
  <cols>
    <col min="1" max="1" width="5.26953125" style="2" customWidth="1"/>
    <col min="2" max="2" width="58.1796875" style="2" customWidth="1"/>
    <col min="3" max="3" width="11.7265625" style="2" customWidth="1"/>
    <col min="4" max="4" width="3.1796875" style="2" customWidth="1"/>
    <col min="5" max="5" width="5.26953125" style="2" customWidth="1"/>
    <col min="6" max="16384" width="9.1796875" style="2" hidden="1"/>
  </cols>
  <sheetData>
    <row r="1" spans="1:5" ht="14.25" customHeight="1" x14ac:dyDescent="0.5">
      <c r="A1" s="1"/>
      <c r="B1" s="69"/>
      <c r="C1" s="69"/>
      <c r="D1" s="69"/>
      <c r="E1" s="1"/>
    </row>
    <row r="2" spans="1:5" ht="15" customHeight="1" x14ac:dyDescent="0.5">
      <c r="A2" s="1"/>
      <c r="B2" s="69"/>
      <c r="C2" s="69"/>
      <c r="D2" s="69"/>
      <c r="E2" s="1"/>
    </row>
    <row r="3" spans="1:5" ht="15" customHeight="1" x14ac:dyDescent="0.35">
      <c r="A3" s="1"/>
      <c r="B3" s="112" t="s">
        <v>57</v>
      </c>
      <c r="C3" s="112"/>
      <c r="D3" s="112"/>
      <c r="E3" s="1"/>
    </row>
    <row r="4" spans="1:5" ht="15" customHeight="1" x14ac:dyDescent="0.35">
      <c r="A4" s="1"/>
      <c r="B4" s="112"/>
      <c r="C4" s="112"/>
      <c r="D4" s="112"/>
      <c r="E4" s="1"/>
    </row>
    <row r="5" spans="1:5" ht="15" customHeight="1" x14ac:dyDescent="0.35">
      <c r="A5" s="1"/>
      <c r="B5" s="112"/>
      <c r="C5" s="112"/>
      <c r="D5" s="112"/>
      <c r="E5" s="1"/>
    </row>
    <row r="6" spans="1:5" ht="15" customHeight="1" x14ac:dyDescent="0.5">
      <c r="A6" s="1"/>
      <c r="B6" s="69"/>
      <c r="C6" s="69"/>
      <c r="D6" s="69"/>
      <c r="E6" s="1"/>
    </row>
    <row r="7" spans="1:5" x14ac:dyDescent="0.35">
      <c r="A7" s="1"/>
      <c r="B7" s="1"/>
      <c r="C7" s="1"/>
      <c r="D7" s="1"/>
      <c r="E7" s="1"/>
    </row>
    <row r="8" spans="1:5" x14ac:dyDescent="0.35">
      <c r="A8" s="1"/>
      <c r="B8" s="109" t="s">
        <v>147</v>
      </c>
      <c r="C8" s="110"/>
      <c r="D8" s="111"/>
      <c r="E8" s="1"/>
    </row>
    <row r="9" spans="1:5" x14ac:dyDescent="0.35">
      <c r="A9" s="1"/>
      <c r="B9" s="65" t="s">
        <v>134</v>
      </c>
      <c r="C9" s="23">
        <v>30338422.688248936</v>
      </c>
      <c r="D9" s="14" t="s">
        <v>3</v>
      </c>
      <c r="E9" s="1"/>
    </row>
    <row r="10" spans="1:5" x14ac:dyDescent="0.35">
      <c r="A10" s="1"/>
      <c r="B10" s="65" t="s">
        <v>126</v>
      </c>
      <c r="C10" s="83">
        <f>('Fane 3. Omkostninger i ØR2024'!C11+'Fane 3. Omkostninger i ØR2024'!C13+'Fane 3. Omkostninger i ØR2024'!C15)*(1+'Fane 15. Nøgletal'!C9)</f>
        <v>0</v>
      </c>
      <c r="D10" s="14" t="s">
        <v>3</v>
      </c>
      <c r="E10" s="1"/>
    </row>
    <row r="11" spans="1:5" x14ac:dyDescent="0.35">
      <c r="A11" s="1"/>
      <c r="B11" s="65" t="s">
        <v>135</v>
      </c>
      <c r="C11" s="83">
        <f>SUM(C9:C10)*'Fane 15. Nøgletal'!C15</f>
        <v>0</v>
      </c>
      <c r="D11" s="14" t="s">
        <v>3</v>
      </c>
      <c r="E11" s="1"/>
    </row>
    <row r="12" spans="1:5" x14ac:dyDescent="0.35">
      <c r="A12" s="1"/>
      <c r="B12" s="33"/>
      <c r="C12" s="28"/>
      <c r="D12" s="19"/>
      <c r="E12" s="1"/>
    </row>
    <row r="13" spans="1:5" x14ac:dyDescent="0.35">
      <c r="A13" s="1"/>
      <c r="B13" s="1"/>
      <c r="C13" s="1"/>
      <c r="D13" s="1"/>
      <c r="E13" s="1"/>
    </row>
    <row r="14" spans="1:5" x14ac:dyDescent="0.35">
      <c r="A14" s="1"/>
      <c r="B14" s="109" t="s">
        <v>146</v>
      </c>
      <c r="C14" s="110"/>
      <c r="D14" s="111"/>
      <c r="E14" s="1"/>
    </row>
    <row r="15" spans="1:5" x14ac:dyDescent="0.35">
      <c r="A15" s="1"/>
      <c r="B15" s="65" t="s">
        <v>136</v>
      </c>
      <c r="C15" s="23">
        <f>(C9+C10-C11)*(1+'Fane 15. Nøgletal'!C9)</f>
        <v>32789767.241459448</v>
      </c>
      <c r="D15" s="14" t="s">
        <v>3</v>
      </c>
      <c r="E15" s="1"/>
    </row>
    <row r="16" spans="1:5" x14ac:dyDescent="0.35">
      <c r="A16" s="1"/>
      <c r="B16" s="65" t="s">
        <v>185</v>
      </c>
      <c r="C16" s="23">
        <f>('Fane 2.1. Økonomisk ramme 2025'!C11+'Fane 2.1. Økonomisk ramme 2025'!C13+'Fane 2.1. Økonomisk ramme 2025'!C15)*(1+'Fane 15. Nøgletal'!C10)</f>
        <v>329532.04984563007</v>
      </c>
      <c r="D16" s="14" t="s">
        <v>3</v>
      </c>
      <c r="E16" s="1"/>
    </row>
    <row r="17" spans="1:5" x14ac:dyDescent="0.35">
      <c r="A17" s="1"/>
      <c r="B17" s="65" t="s">
        <v>137</v>
      </c>
      <c r="C17" s="83">
        <f>(C15)*'Fane 15. Nøgletal'!C15+C16*'Fane 15. Nøgletal'!C16</f>
        <v>0</v>
      </c>
      <c r="D17" s="14" t="s">
        <v>3</v>
      </c>
      <c r="E17" s="1"/>
    </row>
    <row r="18" spans="1:5" x14ac:dyDescent="0.35">
      <c r="A18" s="1"/>
      <c r="B18" s="33"/>
      <c r="C18" s="28"/>
      <c r="D18" s="19"/>
      <c r="E18" s="1"/>
    </row>
    <row r="19" spans="1:5" x14ac:dyDescent="0.35">
      <c r="A19" s="1"/>
      <c r="B19" s="1"/>
      <c r="C19" s="1"/>
      <c r="D19" s="1"/>
      <c r="E19" s="1"/>
    </row>
    <row r="20" spans="1:5" x14ac:dyDescent="0.35">
      <c r="A20" s="1"/>
      <c r="B20" s="109" t="s">
        <v>82</v>
      </c>
      <c r="C20" s="110"/>
      <c r="D20" s="111"/>
      <c r="E20" s="1"/>
    </row>
    <row r="21" spans="1:5" x14ac:dyDescent="0.35">
      <c r="A21" s="1"/>
      <c r="B21" s="65" t="s">
        <v>192</v>
      </c>
      <c r="C21" s="23">
        <f>(C15+C16-C17)*(1+'Fane 15. Nøgletal'!C10)</f>
        <v>35315108.834318601</v>
      </c>
      <c r="D21" s="14" t="s">
        <v>3</v>
      </c>
      <c r="E21" s="1"/>
    </row>
    <row r="22" spans="1:5" x14ac:dyDescent="0.35">
      <c r="A22" s="1"/>
      <c r="B22" s="65" t="s">
        <v>197</v>
      </c>
      <c r="C22" s="83">
        <f>C21*'Fane 15. Nøgletal'!C16</f>
        <v>0</v>
      </c>
      <c r="D22" s="14" t="s">
        <v>3</v>
      </c>
      <c r="E22" s="1"/>
    </row>
    <row r="23" spans="1:5" x14ac:dyDescent="0.35">
      <c r="A23" s="1"/>
      <c r="B23" s="33"/>
      <c r="C23" s="28"/>
      <c r="D23" s="19"/>
      <c r="E23" s="1"/>
    </row>
    <row r="24" spans="1:5" x14ac:dyDescent="0.35">
      <c r="A24" s="1"/>
      <c r="B24" s="1"/>
      <c r="C24" s="1"/>
      <c r="D24" s="1"/>
      <c r="E24" s="1"/>
    </row>
    <row r="25" spans="1:5" x14ac:dyDescent="0.35">
      <c r="A25" s="1"/>
      <c r="B25" s="109" t="s">
        <v>138</v>
      </c>
      <c r="C25" s="110"/>
      <c r="D25" s="111"/>
      <c r="E25" s="1"/>
    </row>
    <row r="26" spans="1:5" x14ac:dyDescent="0.35">
      <c r="A26" s="1"/>
      <c r="B26" s="65" t="s">
        <v>193</v>
      </c>
      <c r="C26" s="23">
        <f>(C21-C22)*(1+'Fane 15. Nøgletal'!C10)</f>
        <v>37656500.550033927</v>
      </c>
      <c r="D26" s="14" t="s">
        <v>3</v>
      </c>
      <c r="E26" s="1"/>
    </row>
    <row r="27" spans="1:5" x14ac:dyDescent="0.35">
      <c r="A27" s="1"/>
      <c r="B27" s="65" t="s">
        <v>198</v>
      </c>
      <c r="C27" s="83">
        <f>C26*'Fane 15. Nøgletal'!C16</f>
        <v>0</v>
      </c>
      <c r="D27" s="14" t="s">
        <v>3</v>
      </c>
      <c r="E27" s="1"/>
    </row>
    <row r="28" spans="1:5" x14ac:dyDescent="0.35">
      <c r="A28" s="1"/>
      <c r="B28" s="33"/>
      <c r="C28" s="28"/>
      <c r="D28" s="19"/>
      <c r="E28" s="1"/>
    </row>
    <row r="29" spans="1:5" x14ac:dyDescent="0.35">
      <c r="A29" s="1"/>
      <c r="B29" s="1"/>
      <c r="C29" s="1"/>
      <c r="D29" s="1"/>
      <c r="E29" s="1"/>
    </row>
    <row r="30" spans="1:5" x14ac:dyDescent="0.35">
      <c r="A30" s="1"/>
      <c r="B30" s="109" t="s">
        <v>163</v>
      </c>
      <c r="C30" s="110"/>
      <c r="D30" s="111"/>
      <c r="E30" s="1"/>
    </row>
    <row r="31" spans="1:5" x14ac:dyDescent="0.35">
      <c r="A31" s="1"/>
      <c r="B31" s="65" t="s">
        <v>200</v>
      </c>
      <c r="C31" s="23">
        <f>(C26-C27)*(1+'Fane 15. Nøgletal'!C10)</f>
        <v>40153126.536501177</v>
      </c>
      <c r="D31" s="14" t="s">
        <v>3</v>
      </c>
      <c r="E31" s="1"/>
    </row>
    <row r="32" spans="1:5" x14ac:dyDescent="0.35">
      <c r="A32" s="1"/>
      <c r="B32" s="65" t="s">
        <v>199</v>
      </c>
      <c r="C32" s="83">
        <f>C31*'Fane 15. Nøgletal'!C16</f>
        <v>0</v>
      </c>
      <c r="D32" s="14" t="s">
        <v>3</v>
      </c>
      <c r="E32" s="1"/>
    </row>
    <row r="33" spans="1:5" x14ac:dyDescent="0.35">
      <c r="A33" s="1"/>
      <c r="B33" s="33"/>
      <c r="C33" s="28"/>
      <c r="D33" s="19"/>
      <c r="E33" s="1"/>
    </row>
    <row r="34" spans="1:5" x14ac:dyDescent="0.35">
      <c r="A34" s="1"/>
      <c r="B34" s="1"/>
      <c r="C34" s="1"/>
      <c r="D34" s="1"/>
      <c r="E34" s="1"/>
    </row>
    <row r="35" spans="1:5" x14ac:dyDescent="0.35">
      <c r="A35" s="1"/>
      <c r="B35" s="1"/>
      <c r="C35" s="1"/>
      <c r="D35" s="1"/>
      <c r="E35" s="1"/>
    </row>
    <row r="36" spans="1:5" x14ac:dyDescent="0.35">
      <c r="A36" s="1"/>
      <c r="B36" s="1"/>
      <c r="C36" s="1"/>
      <c r="D36" s="1"/>
      <c r="E36" s="1"/>
    </row>
    <row r="37" spans="1:5" x14ac:dyDescent="0.35">
      <c r="A37" s="1"/>
      <c r="B37" s="1"/>
      <c r="C37" s="1"/>
      <c r="D37" s="1"/>
      <c r="E37" s="1"/>
    </row>
    <row r="38" spans="1:5" x14ac:dyDescent="0.35">
      <c r="A38" s="1"/>
      <c r="B38" s="1"/>
      <c r="C38" s="1"/>
      <c r="D38" s="1"/>
      <c r="E38" s="1"/>
    </row>
    <row r="39" spans="1:5" x14ac:dyDescent="0.35">
      <c r="A39" s="1"/>
      <c r="B39" s="1"/>
      <c r="C39" s="1"/>
      <c r="D39" s="1"/>
      <c r="E39" s="1"/>
    </row>
    <row r="40" spans="1:5" x14ac:dyDescent="0.35">
      <c r="A40" s="1"/>
      <c r="B40" s="1"/>
      <c r="C40" s="1"/>
      <c r="D40" s="1"/>
      <c r="E40" s="1"/>
    </row>
    <row r="41" spans="1:5" x14ac:dyDescent="0.35">
      <c r="A41" s="1"/>
      <c r="B41" s="1"/>
      <c r="C41" s="1"/>
      <c r="D41" s="1"/>
      <c r="E41" s="1"/>
    </row>
    <row r="42" spans="1:5" x14ac:dyDescent="0.35">
      <c r="A42" s="1"/>
      <c r="B42" s="1"/>
      <c r="C42" s="1"/>
      <c r="D42" s="1"/>
      <c r="E42" s="1"/>
    </row>
    <row r="43" spans="1:5" x14ac:dyDescent="0.35">
      <c r="A43" s="1"/>
      <c r="B43" s="1"/>
      <c r="C43" s="1"/>
      <c r="D43" s="1"/>
      <c r="E43" s="1"/>
    </row>
    <row r="44" spans="1:5" x14ac:dyDescent="0.35">
      <c r="A44" s="1"/>
      <c r="B44" s="1"/>
      <c r="C44" s="1"/>
      <c r="D44" s="1"/>
      <c r="E44" s="1"/>
    </row>
    <row r="45" spans="1:5" x14ac:dyDescent="0.35">
      <c r="A45" s="1"/>
      <c r="B45" s="1"/>
      <c r="C45" s="1"/>
      <c r="D45" s="1"/>
      <c r="E45" s="1"/>
    </row>
    <row r="46" spans="1:5" x14ac:dyDescent="0.35">
      <c r="A46" s="1"/>
      <c r="B46" s="1"/>
      <c r="C46" s="1"/>
      <c r="D46" s="1"/>
      <c r="E46" s="1"/>
    </row>
    <row r="47" spans="1:5" x14ac:dyDescent="0.35">
      <c r="A47" s="1"/>
      <c r="B47" s="1"/>
      <c r="C47" s="1"/>
      <c r="D47" s="1"/>
      <c r="E47" s="1"/>
    </row>
    <row r="48" spans="1:5" x14ac:dyDescent="0.35">
      <c r="A48" s="1"/>
      <c r="B48" s="1"/>
      <c r="C48" s="1"/>
      <c r="D48" s="1"/>
      <c r="E48" s="1"/>
    </row>
    <row r="49" spans="1:5" x14ac:dyDescent="0.35">
      <c r="A49" s="1"/>
      <c r="B49" s="1"/>
      <c r="C49" s="1"/>
      <c r="D49" s="1"/>
      <c r="E49" s="1"/>
    </row>
  </sheetData>
  <sheetProtection algorithmName="SHA-512" hashValue="sxxkFCyff7zQP9LIx/iaXrHTDms9T4e4Fx2G1WtOXM0dmTaYdAQRKKf29lnHMZbTxH4vMsQ8hMNVG3Ebwa42lg==" saltValue="v/4c+M8rJjQOPrq6eXabG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4.5" zeroHeight="1" x14ac:dyDescent="0.35"/>
  <cols>
    <col min="1" max="1" width="5.26953125" style="2" customWidth="1"/>
    <col min="2" max="2" width="57.1796875" style="2" customWidth="1"/>
    <col min="3" max="3" width="12.54296875" style="2" customWidth="1"/>
    <col min="4" max="4" width="5.26953125" style="2" customWidth="1"/>
    <col min="5" max="16384" width="9.1796875" style="2" hidden="1"/>
  </cols>
  <sheetData>
    <row r="1" spans="1:4" x14ac:dyDescent="0.35">
      <c r="A1" s="1"/>
      <c r="B1" s="1"/>
      <c r="C1" s="1"/>
      <c r="D1" s="1"/>
    </row>
    <row r="2" spans="1:4" x14ac:dyDescent="0.35">
      <c r="A2" s="1"/>
      <c r="B2" s="1"/>
      <c r="C2" s="1"/>
      <c r="D2" s="1"/>
    </row>
    <row r="3" spans="1:4" ht="15" customHeight="1" x14ac:dyDescent="0.35">
      <c r="A3" s="1"/>
      <c r="B3" s="105" t="s">
        <v>44</v>
      </c>
      <c r="C3" s="105"/>
      <c r="D3" s="1"/>
    </row>
    <row r="4" spans="1:4" ht="15" customHeight="1" x14ac:dyDescent="0.35">
      <c r="A4" s="1"/>
      <c r="B4" s="105"/>
      <c r="C4" s="105"/>
      <c r="D4" s="1"/>
    </row>
    <row r="5" spans="1:4" x14ac:dyDescent="0.35">
      <c r="A5" s="1"/>
      <c r="B5" s="1"/>
      <c r="C5" s="1"/>
      <c r="D5" s="1"/>
    </row>
    <row r="6" spans="1:4" x14ac:dyDescent="0.35">
      <c r="A6" s="1"/>
      <c r="B6" s="1"/>
      <c r="C6" s="1"/>
      <c r="D6" s="1"/>
    </row>
    <row r="7" spans="1:4" x14ac:dyDescent="0.35">
      <c r="A7" s="1"/>
      <c r="B7" s="1"/>
      <c r="C7" s="1"/>
      <c r="D7" s="1"/>
    </row>
    <row r="8" spans="1:4" x14ac:dyDescent="0.35">
      <c r="A8" s="1"/>
      <c r="B8" s="109" t="s">
        <v>10</v>
      </c>
      <c r="C8" s="111"/>
      <c r="D8" s="1"/>
    </row>
    <row r="9" spans="1:4" x14ac:dyDescent="0.35">
      <c r="A9" s="1"/>
      <c r="B9" s="65" t="s">
        <v>164</v>
      </c>
      <c r="C9" s="22">
        <v>0</v>
      </c>
      <c r="D9" s="1"/>
    </row>
    <row r="10" spans="1:4" x14ac:dyDescent="0.35">
      <c r="A10" s="1"/>
      <c r="B10" s="33"/>
      <c r="C10" s="19"/>
      <c r="D10" s="1"/>
    </row>
    <row r="11" spans="1:4" x14ac:dyDescent="0.35">
      <c r="A11" s="1"/>
      <c r="B11" s="113" t="s">
        <v>218</v>
      </c>
      <c r="C11" s="114"/>
      <c r="D11" s="1"/>
    </row>
    <row r="12" spans="1:4" x14ac:dyDescent="0.35">
      <c r="A12" s="1"/>
      <c r="B12" s="115"/>
      <c r="C12" s="116"/>
      <c r="D12" s="1"/>
    </row>
    <row r="13" spans="1:4" x14ac:dyDescent="0.35">
      <c r="A13" s="1"/>
      <c r="B13" s="1"/>
      <c r="C13" s="1"/>
      <c r="D13" s="1"/>
    </row>
    <row r="14" spans="1:4" x14ac:dyDescent="0.35">
      <c r="A14" s="1"/>
      <c r="B14" s="1"/>
      <c r="C14" s="1"/>
      <c r="D14" s="1"/>
    </row>
    <row r="15" spans="1:4" x14ac:dyDescent="0.35">
      <c r="A15" s="1"/>
      <c r="B15" s="1"/>
      <c r="C15" s="1"/>
      <c r="D15" s="1"/>
    </row>
    <row r="16" spans="1:4" x14ac:dyDescent="0.35">
      <c r="A16" s="1"/>
      <c r="B16" s="1"/>
      <c r="C16" s="1"/>
      <c r="D16" s="1"/>
    </row>
    <row r="17" spans="1:4" x14ac:dyDescent="0.35">
      <c r="A17" s="1"/>
      <c r="B17" s="1"/>
      <c r="C17" s="1"/>
      <c r="D17" s="1"/>
    </row>
    <row r="18" spans="1:4" x14ac:dyDescent="0.35">
      <c r="A18" s="1"/>
      <c r="B18" s="1"/>
      <c r="C18" s="1"/>
      <c r="D18" s="1"/>
    </row>
    <row r="19" spans="1:4" x14ac:dyDescent="0.35">
      <c r="A19" s="1"/>
      <c r="B19" s="1"/>
      <c r="C19" s="1"/>
      <c r="D19" s="1"/>
    </row>
    <row r="20" spans="1:4" x14ac:dyDescent="0.35">
      <c r="A20" s="1"/>
      <c r="B20" s="1"/>
      <c r="C20" s="1"/>
      <c r="D20" s="1"/>
    </row>
    <row r="21" spans="1:4" x14ac:dyDescent="0.35">
      <c r="A21" s="1"/>
      <c r="B21" s="1"/>
      <c r="C21" s="1"/>
      <c r="D21" s="1"/>
    </row>
    <row r="22" spans="1:4" x14ac:dyDescent="0.35">
      <c r="A22" s="1"/>
      <c r="B22" s="1"/>
      <c r="C22" s="1"/>
      <c r="D22" s="1"/>
    </row>
    <row r="23" spans="1:4" x14ac:dyDescent="0.35">
      <c r="A23" s="1"/>
      <c r="B23" s="1"/>
      <c r="C23" s="1"/>
      <c r="D23" s="1"/>
    </row>
    <row r="24" spans="1:4" x14ac:dyDescent="0.35">
      <c r="A24" s="1"/>
      <c r="B24" s="1"/>
      <c r="C24" s="1"/>
      <c r="D24" s="1"/>
    </row>
    <row r="25" spans="1:4" x14ac:dyDescent="0.35">
      <c r="A25" s="1"/>
      <c r="B25" s="1"/>
      <c r="C25" s="1"/>
      <c r="D25" s="1"/>
    </row>
    <row r="26" spans="1:4" x14ac:dyDescent="0.35">
      <c r="A26" s="1"/>
      <c r="B26" s="1"/>
      <c r="C26" s="1"/>
      <c r="D26" s="1"/>
    </row>
    <row r="27" spans="1:4" x14ac:dyDescent="0.35">
      <c r="A27" s="1"/>
      <c r="B27" s="1"/>
      <c r="C27" s="1"/>
      <c r="D27" s="1"/>
    </row>
    <row r="28" spans="1:4" x14ac:dyDescent="0.35">
      <c r="A28" s="1"/>
      <c r="B28" s="1"/>
      <c r="C28" s="1"/>
      <c r="D28" s="1"/>
    </row>
    <row r="29" spans="1:4" x14ac:dyDescent="0.35">
      <c r="A29" s="1"/>
      <c r="B29" s="1"/>
      <c r="C29" s="1"/>
      <c r="D29" s="1"/>
    </row>
    <row r="30" spans="1:4" x14ac:dyDescent="0.35">
      <c r="A30" s="1"/>
      <c r="B30" s="1"/>
      <c r="C30" s="1"/>
      <c r="D30" s="1"/>
    </row>
    <row r="31" spans="1:4" x14ac:dyDescent="0.35">
      <c r="A31" s="1"/>
      <c r="B31" s="1"/>
      <c r="C31" s="1"/>
      <c r="D31" s="1"/>
    </row>
    <row r="32" spans="1:4" x14ac:dyDescent="0.35">
      <c r="A32" s="1"/>
      <c r="B32" s="1"/>
      <c r="C32" s="1"/>
      <c r="D32" s="1"/>
    </row>
    <row r="33" spans="1:4" x14ac:dyDescent="0.35">
      <c r="A33" s="1"/>
      <c r="B33" s="1"/>
      <c r="C33" s="1"/>
      <c r="D33" s="1"/>
    </row>
    <row r="34" spans="1:4" x14ac:dyDescent="0.35">
      <c r="A34" s="1"/>
      <c r="B34" s="1"/>
      <c r="C34" s="1"/>
      <c r="D34" s="1"/>
    </row>
    <row r="35" spans="1:4" x14ac:dyDescent="0.35">
      <c r="A35" s="1"/>
      <c r="B35" s="1"/>
      <c r="C35" s="1"/>
      <c r="D35" s="1"/>
    </row>
    <row r="36" spans="1:4" x14ac:dyDescent="0.35">
      <c r="A36" s="1"/>
      <c r="B36" s="1"/>
      <c r="C36" s="1"/>
      <c r="D36" s="1"/>
    </row>
    <row r="37" spans="1:4" x14ac:dyDescent="0.35">
      <c r="A37" s="1"/>
      <c r="B37" s="1"/>
      <c r="C37" s="1"/>
      <c r="D37" s="1"/>
    </row>
    <row r="38" spans="1:4" x14ac:dyDescent="0.35">
      <c r="A38" s="1"/>
      <c r="B38" s="1"/>
      <c r="C38" s="1"/>
      <c r="D38" s="1"/>
    </row>
    <row r="39" spans="1:4" x14ac:dyDescent="0.35">
      <c r="A39" s="1"/>
      <c r="B39" s="1"/>
      <c r="C39" s="1"/>
      <c r="D39" s="1"/>
    </row>
    <row r="40" spans="1:4" x14ac:dyDescent="0.35">
      <c r="A40" s="1"/>
      <c r="B40" s="1"/>
      <c r="C40" s="1"/>
      <c r="D40" s="1"/>
    </row>
    <row r="41" spans="1:4" x14ac:dyDescent="0.35">
      <c r="A41" s="1"/>
      <c r="B41" s="1"/>
      <c r="C41" s="1"/>
      <c r="D41" s="1"/>
    </row>
    <row r="42" spans="1:4" x14ac:dyDescent="0.35">
      <c r="A42" s="1"/>
      <c r="B42" s="1"/>
      <c r="C42" s="1"/>
      <c r="D42" s="1"/>
    </row>
    <row r="43" spans="1:4" x14ac:dyDescent="0.35">
      <c r="A43" s="1"/>
      <c r="B43" s="1"/>
      <c r="C43" s="1"/>
      <c r="D43" s="1"/>
    </row>
    <row r="44" spans="1:4" x14ac:dyDescent="0.35">
      <c r="A44" s="1"/>
      <c r="B44" s="1"/>
      <c r="C44" s="1"/>
      <c r="D44" s="1"/>
    </row>
    <row r="45" spans="1:4" x14ac:dyDescent="0.35">
      <c r="A45" s="1"/>
      <c r="B45" s="1"/>
      <c r="C45" s="1"/>
      <c r="D45" s="1"/>
    </row>
    <row r="46" spans="1:4" x14ac:dyDescent="0.35">
      <c r="A46" s="1"/>
      <c r="B46" s="1"/>
      <c r="C46" s="1"/>
      <c r="D46" s="1"/>
    </row>
    <row r="47" spans="1:4" x14ac:dyDescent="0.35">
      <c r="A47" s="1"/>
      <c r="B47" s="1"/>
      <c r="C47" s="1"/>
      <c r="D47" s="1"/>
    </row>
    <row r="48" spans="1:4" x14ac:dyDescent="0.35">
      <c r="A48" s="1"/>
      <c r="B48" s="1"/>
      <c r="C48" s="1"/>
      <c r="D48" s="1"/>
    </row>
    <row r="49" spans="1:4" x14ac:dyDescent="0.35">
      <c r="A49" s="1"/>
      <c r="B49" s="1"/>
      <c r="C49" s="1"/>
      <c r="D49" s="1"/>
    </row>
  </sheetData>
  <sheetProtection algorithmName="SHA-512" hashValue="/zVtNGlHtwLxIuTTxMQfjBwFU2t43g9mMcaNmWvfadX92MujL+SvpwotsVNk1c5zGfA+g99DpIC8WvH8EvZK/A==" saltValue="+dI4FJyyIGIR7sU3X1lj4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12. Periodevise driftsomk.</vt:lpstr>
      <vt:lpstr>Fane 8. Skattesagen</vt:lpstr>
      <vt:lpstr>Fane 9. Korrektion af ØR2023</vt:lpstr>
      <vt:lpstr>Fane 10. Anlægsprojekter (§ 19)</vt:lpstr>
      <vt:lpstr>Fane 11.1. Varige tillæg</vt:lpstr>
      <vt:lpstr>Fane 11.2. Engangstillæg</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Mick Villadsen-Tjell</cp:lastModifiedBy>
  <cp:lastPrinted>2024-05-06T07:45:39Z</cp:lastPrinted>
  <dcterms:created xsi:type="dcterms:W3CDTF">2016-06-02T08:51:18Z</dcterms:created>
  <dcterms:modified xsi:type="dcterms:W3CDTF">2024-08-19T08:26:46Z</dcterms:modified>
</cp:coreProperties>
</file>