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Billund Drikkevand AS (V020)\ØR2025\"/>
    </mc:Choice>
  </mc:AlternateContent>
  <xr:revisionPtr revIDLastSave="0" documentId="13_ncr:1_{CE49589C-F190-442D-960D-D2F01262746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ØR2024'!$B$8:$D$30</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<sst xmlns="http://schemas.openxmlformats.org/spreadsheetml/2006/main" count="340" uniqueCount="149">
  <si>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</si>
  <si>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</si>
  <si>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</si>
  <si>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</si>
  <si>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</si>
  <si>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</si>
  <si>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</si>
  <si>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</si>
  <si>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</si>
  <si>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</si>
  <si>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</si>
  <si>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</si>
  <si>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</si>
  <si>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</si>
  <si>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</si>
  <si>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</si>
  <si>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</si>
  <si>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</si>
  <si>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</si>
  <si>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</si>
  <si>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</si>
  <si>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</si>
  <si>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</si>
  <si>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</si>
  <si>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</si>
  <si>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</si>
  <si>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</si>
  <si>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</si>
  <si>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</si>
  <si>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</si>
  <si>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</si>
  <si>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</si>
  <si>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</si>
  <si>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</si>
  <si>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</si>
  <si>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</si>
  <si>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</si>
  <si>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</si>
  <si>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</si>
  <si>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</si>
  <si>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</si>
  <si>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</si>
  <si>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</si>
  <si>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</si>
  <si>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</si>
  <si>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</si>
  <si>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</si>
  <si>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</si>
  <si>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</si>
  <si>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</si>
  <si>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</si>
  <si>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</si>
  <si>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</si>
  <si>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</si>
  <si>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</si>
  <si>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</si>
  <si>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</si>
  <si>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</si>
  <si>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</si>
  <si>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</si>
  <si>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</si>
  <si>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</si>
  <si>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</si>
  <si>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</si>
  <si>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</si>
  <si>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</si>
  <si>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</si>
  <si>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</si>
  <si>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</si>
  <si>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</si>
  <si>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</si>
  <si>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</si>
  <si>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</si>
  <si>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</si>
  <si>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</si>
  <si>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</si>
  <si>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</si>
  <si>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</si>
  <si>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</si>
  <si>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</si>
  <si>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</si>
  <si>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</si>
  <si>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</si>
  <si>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</si>
  <si>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</si>
  <si>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</si>
  <si>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</si>
  <si>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</si>
  <si>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</si>
  <si>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</si>
  <si>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</si>
  <si>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</si>
  <si>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</si>
  <si>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</si>
  <si>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</si>
  <si>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</si>
  <si>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</si>
  <si>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</si>
  <si>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</si>
  <si>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</si>
  <si>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</si>
  <si>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</si>
  <si>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</si>
  <si>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</si>
  <si>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</si>
  <si>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</si>
  <si>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</si>
  <si>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</si>
  <si>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</si>
  <si>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</si>
  <si>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</si>
  <si>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</si>
  <si>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</si>
  <si>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</si>
  <si>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</si>
  <si>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</si>
  <si>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</si>
  <si>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</si>
  <si>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</si>
  <si>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</si>
  <si>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</si>
  <si>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</si>
  <si>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</si>
  <si>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</si>
  <si>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</si>
  <si>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</si>
  <si>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</si>
  <si>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</si>
  <si>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</si>
  <si>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</si>
  <si>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</si>
  <si>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</si>
  <si>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</si>
  <si>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</si>
  <si>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</si>
  <si>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</si>
  <si>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</si>
  <si>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</si>
  <si>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</si>
  <si>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</si>
  <si>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</si>
  <si>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</si>
  <si>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</si>
  <si>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</si>
  <si>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</si>
  <si>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Ejendomsskatter</t>
  </si>
  <si>
    <t>Øvrige afgifter</t>
  </si>
  <si>
    <t xml:space="preserve">LER2 - Ledningsejerregister </t>
  </si>
  <si>
    <t>Byggemodninger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</si>
</sst>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K6um9vfxMMklDJQ0hubH0+ynvlQRXxn34HUHhHDanSixM9ruEbupIvMZ0l3p3KnjiQLGdURTAC8HOGHPpLA1tQ==" saltValue="v1Dgp7StoATUU/7SF44wV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wTFzeWt9M0Lrg35xolifmmsUpfnCb5DEW75M6/UAloU8Ay6/ESvwG8T0cCtyuA6Ms+pbvEszDIY7H0eCMRPTsA==" saltValue="ah/QqRYTZ//8WhX97KI2e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147</v>
      </c>
      <c r="C11" s="18">
        <v>381900</v>
      </c>
      <c r="D11" s="12" t="s">
        <v>3</v>
      </c>
      <c r="E11" s="8">
        <v>0</v>
      </c>
      <c r="F11" s="12" t="s">
        <v>3</v>
      </c>
      <c r="G11" s="1"/>
    </row>
    <row r="12" spans="1:7" x14ac:dyDescent="0.25">
      <c r="A12" s="1"/>
      <c r="B12" s="19" t="s">
        <v>148</v>
      </c>
      <c r="C12" s="18">
        <v>143187</v>
      </c>
      <c r="D12" s="12" t="s">
        <v>3</v>
      </c>
      <c r="E12" s="8">
        <v>64290</v>
      </c>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525087</v>
      </c>
      <c r="D16" s="11" t="s">
        <v>3</v>
      </c>
      <c r="E16" s="10">
        <f>SUM(E10:E15)</f>
        <v>64290</v>
      </c>
      <c r="F16" s="11" t="s">
        <v>3</v>
      </c>
      <c r="G16" s="1"/>
    </row>
    <row r="17" spans="1:7" x14ac:dyDescent="0.25">
      <c r="A17" s="1"/>
      <c r="B17" s="65" t="s">
        <v>106</v>
      </c>
      <c r="C17" s="10">
        <f>C16*(1+'Fane 11. Nøgletal'!C11)</f>
        <v>559900.26809999999</v>
      </c>
      <c r="D17" s="11" t="s">
        <v>3</v>
      </c>
      <c r="E17" s="10">
        <f>E16*(1+'Fane 11. Nøgletal'!C11)</f>
        <v>68552.426999999996</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i8+C2wfy5UVHdRrFEsI8ywKa/MZ5DhU+9lMG/kHvZ3EJYB9knvMEaq+ffuIFmsTjri6wcZ49gzmoE/DopNHzXg==" saltValue="qQURLuzQNwpQ5P7A5yz8z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147</v>
      </c>
      <c r="C10" s="18">
        <v>572000</v>
      </c>
      <c r="D10" s="12" t="s">
        <v>3</v>
      </c>
      <c r="E10" s="18">
        <v>0</v>
      </c>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572000</v>
      </c>
      <c r="D15" s="11" t="s">
        <v>3</v>
      </c>
      <c r="E15" s="10">
        <f>SUM(E10:E14)</f>
        <v>0</v>
      </c>
      <c r="F15" s="11" t="s">
        <v>3</v>
      </c>
      <c r="G15" s="1"/>
    </row>
    <row r="16" spans="1:7" x14ac:dyDescent="0.25">
      <c r="A16" s="1"/>
      <c r="B16" s="65" t="s">
        <v>108</v>
      </c>
      <c r="C16" s="10">
        <f>C15*(1+'Fane 11. Nøgletal'!C11)^2</f>
        <v>650361.53468000004</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tw/0ZqGx9KicUhDe8puQMmACXzoSEpYSRS9eFRQUaEYSg2EM1gApHufEjntfu0JusjPshLbLMR9C3p6NEnjetQ==" saltValue="lBPuJlLMoynB9g9zS9+Y8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IHnJSKjoXWiYE0kJYXDtLglX5VmFS2U/sJR8nTLv8f1AOf18uc3s/lqh7llfuwf6IgrYblTD1N/jnROzlZDTzg==" saltValue="YjKEW/m+UObbJfoMGVrzj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LPXvlJEmVyIMEi7Njwu/0Cf7ZGM8R1kcWPHvHhRwTIwY890TokH2eM3rWrf8bzEUf4M3GKzS6hu5ABTBWAwFUQ==" saltValue="+pUiQRN5fQJyNE1BHDkwS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141</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QrKEqt0GaubtA6kcOfm4X6wdHRsRqze1hEdyrSEzIQe4QUBS0vl/m4gh9E2haJwhJmsM0qTr8B+PsWW6T2W9mQ==" saltValue="OgbjrPhy/x+RLv+I2RlAz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8721058.9457506575</v>
      </c>
      <c r="D9" s="44" t="s">
        <v>3</v>
      </c>
      <c r="E9" s="1"/>
    </row>
    <row r="10" spans="1:5" ht="17.100000000000001" customHeight="1" x14ac:dyDescent="0.25">
      <c r="A10" s="1"/>
      <c r="B10" s="22" t="s">
        <v>42</v>
      </c>
      <c r="C10" s="7">
        <f>'Fane 8.1. Varige tillæg'!C17+'Fane 8.1. Varige tillæg'!E17</f>
        <v>628452.69510000001</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619872.6217883986</v>
      </c>
      <c r="D13" s="44" t="s">
        <v>3</v>
      </c>
      <c r="E13" s="1"/>
    </row>
    <row r="14" spans="1:5" ht="17.100000000000001" customHeight="1" x14ac:dyDescent="0.25">
      <c r="A14" s="1"/>
      <c r="B14" s="22" t="s">
        <v>36</v>
      </c>
      <c r="C14" s="8">
        <f>-SUM(C9,C10:C13)*'Fane 11. Nøgletal'!C16</f>
        <v>-169479.53246486397</v>
      </c>
      <c r="D14" s="44" t="s">
        <v>3</v>
      </c>
      <c r="E14" s="1"/>
    </row>
    <row r="15" spans="1:5" ht="15" customHeight="1" x14ac:dyDescent="0.25">
      <c r="A15" s="1"/>
      <c r="B15" s="41" t="s">
        <v>19</v>
      </c>
      <c r="C15" s="9">
        <f>SUM(C9,C10:C14)</f>
        <v>9799904.7301741932</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5085480.4175121496</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650361.53468000004</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-11056.146089560001</v>
      </c>
      <c r="D21" s="44" t="s">
        <v>3</v>
      </c>
      <c r="E21" s="1"/>
    </row>
    <row r="22" spans="1:5" ht="15" customHeight="1" x14ac:dyDescent="0.25">
      <c r="A22" s="1"/>
      <c r="B22" s="41" t="s">
        <v>33</v>
      </c>
      <c r="C22" s="9">
        <f>SUM(C19:C21)</f>
        <v>639305.38859044004</v>
      </c>
      <c r="D22" s="47" t="s">
        <v>3</v>
      </c>
      <c r="E22" s="1"/>
    </row>
    <row r="23" spans="1:5" x14ac:dyDescent="0.25">
      <c r="A23" s="1"/>
      <c r="B23" s="46" t="s">
        <v>50</v>
      </c>
      <c r="C23" s="46"/>
      <c r="D23" s="46"/>
      <c r="E23" s="1"/>
    </row>
    <row r="24" spans="1:5" x14ac:dyDescent="0.25">
      <c r="A24" s="1"/>
      <c r="B24" s="41" t="s">
        <v>51</v>
      </c>
      <c r="C24" s="9">
        <f>'Fane 5. Kontrol af ØR2023'!C30</f>
        <v>-1398232.1105167763</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14126458.425760008</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rFmRxbPJkSCZ4pghQxfFa9hRNiWMyfCPHMcybp99IjiHTzgiaCgusv0M5kH2Gpl9Elb5iXXjQK/zX+J+D7WA==" saltValue="O4JoFiR0IlETwYmO+BxbV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9799904.7301741932</v>
      </c>
      <c r="D9" s="44" t="s">
        <v>3</v>
      </c>
      <c r="E9" s="1"/>
    </row>
    <row r="10" spans="1:5" ht="15" customHeight="1" x14ac:dyDescent="0.25">
      <c r="A10" s="1"/>
      <c r="B10" s="24" t="s">
        <v>17</v>
      </c>
      <c r="C10" s="7">
        <f>C9*'Fane 11. Nøgletal'!C11</f>
        <v>649733.68361054896</v>
      </c>
      <c r="D10" s="44" t="s">
        <v>3</v>
      </c>
      <c r="E10" s="1"/>
    </row>
    <row r="11" spans="1:5" ht="15" customHeight="1" x14ac:dyDescent="0.25">
      <c r="A11" s="1"/>
      <c r="B11" s="24" t="s">
        <v>36</v>
      </c>
      <c r="C11" s="7">
        <f>-SUM(C9:C10)*'Fane 11. Nøgletal'!C16</f>
        <v>-177643.85303434063</v>
      </c>
      <c r="D11" s="44" t="s">
        <v>3</v>
      </c>
      <c r="E11" s="1"/>
    </row>
    <row r="12" spans="1:5" ht="15" customHeight="1" x14ac:dyDescent="0.25">
      <c r="A12" s="1"/>
      <c r="B12" s="51" t="s">
        <v>19</v>
      </c>
      <c r="C12" s="9">
        <f>SUM(C9:C11)</f>
        <v>10271994.560750403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5422647.7691932051</v>
      </c>
      <c r="D14" s="47" t="s">
        <v>3</v>
      </c>
      <c r="E14" s="1"/>
    </row>
    <row r="15" spans="1:5" x14ac:dyDescent="0.25">
      <c r="A15" s="1"/>
      <c r="B15" s="46" t="s">
        <v>50</v>
      </c>
      <c r="C15" s="46"/>
      <c r="D15" s="46"/>
      <c r="E15" s="1"/>
    </row>
    <row r="16" spans="1:5" x14ac:dyDescent="0.25">
      <c r="A16" s="1"/>
      <c r="B16" s="47" t="s">
        <v>51</v>
      </c>
      <c r="C16" s="9">
        <f>'Fane 5. Kontrol af ØR2023'!C30</f>
        <v>-1398232.1105167763</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14296410.219426833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AAKnVHF2so+DCiMzNyReu0qmurxPQLyxh/fzF4mbjQZampr5ancCP9YUx2oI7fRZsVJe3D5DrUDxVJMp9pJg==" saltValue="mYEdwG4RjRSKXbp2BGhY1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10271994.560750403</v>
      </c>
      <c r="D9" s="44" t="s">
        <v>3</v>
      </c>
      <c r="E9" s="1"/>
    </row>
    <row r="10" spans="1:5" ht="15" customHeight="1" x14ac:dyDescent="0.25">
      <c r="A10" s="1"/>
      <c r="B10" s="24" t="s">
        <v>17</v>
      </c>
      <c r="C10" s="7">
        <f>C9*'Fane 11. Nøgletal'!C11</f>
        <v>681033.23937775171</v>
      </c>
      <c r="D10" s="44" t="s">
        <v>3</v>
      </c>
      <c r="E10" s="1"/>
    </row>
    <row r="11" spans="1:5" ht="15" customHeight="1" x14ac:dyDescent="0.25">
      <c r="A11" s="1"/>
      <c r="B11" s="24" t="s">
        <v>36</v>
      </c>
      <c r="C11" s="7">
        <f>-SUM(C9:C10)*'Fane 11. Nøgletal'!C16</f>
        <v>-186201.47260217863</v>
      </c>
      <c r="D11" s="44" t="s">
        <v>3</v>
      </c>
      <c r="E11" s="1"/>
    </row>
    <row r="12" spans="1:5" x14ac:dyDescent="0.25">
      <c r="A12" s="1"/>
      <c r="B12" s="51" t="s">
        <v>19</v>
      </c>
      <c r="C12" s="9">
        <f>SUM(C9:C11)</f>
        <v>10766826.327525975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5782169.3162907148</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16548995.643816691</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n8k4mhsoykwYX7CJaCA665Q476pW7SOTYnah0AkgPzHDvBfv8RiwBgmeK272ZxgCwGnfjbzRT1HmePz7Nwpmg==" saltValue="Mz0yDnXK1sP7+umpioSCp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10766826.327525975</v>
      </c>
      <c r="D9" s="44" t="s">
        <v>3</v>
      </c>
      <c r="E9" s="1"/>
    </row>
    <row r="10" spans="1:5" ht="15" customHeight="1" x14ac:dyDescent="0.25">
      <c r="A10" s="1"/>
      <c r="B10" s="24" t="s">
        <v>17</v>
      </c>
      <c r="C10" s="7">
        <f>C9*'Fane 11. Nøgletal'!C11</f>
        <v>713840.5855149721</v>
      </c>
      <c r="D10" s="44" t="s">
        <v>3</v>
      </c>
      <c r="E10" s="1"/>
    </row>
    <row r="11" spans="1:5" ht="15" customHeight="1" x14ac:dyDescent="0.25">
      <c r="A11" s="1"/>
      <c r="B11" s="24" t="s">
        <v>36</v>
      </c>
      <c r="C11" s="7">
        <f>-SUM(C9:C10)*'Fane 11. Nøgletal'!C16</f>
        <v>-195171.33752169611</v>
      </c>
      <c r="D11" s="44" t="s">
        <v>3</v>
      </c>
      <c r="E11" s="1"/>
    </row>
    <row r="12" spans="1:5" x14ac:dyDescent="0.25">
      <c r="A12" s="1"/>
      <c r="B12" s="51" t="s">
        <v>19</v>
      </c>
      <c r="C12" s="9">
        <f>SUM(C9:C11)</f>
        <v>11285495.575519251</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6165527.1419607894</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17451022.717480041</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mT1TQdkoaDeoNFXJyS5GO0fZmwPVZA+tKKOlBQU1/kNMF/hdWGo2GaKvu+Uc14/Qad+B6N5E0ZgkN8GOoQtyA==" saltValue="AmefCxxr2yPDfHftDYLXw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8"/>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8117291.6007802105</v>
      </c>
      <c r="D9" s="44" t="s">
        <v>3</v>
      </c>
      <c r="E9" s="1"/>
    </row>
    <row r="10" spans="1:5" x14ac:dyDescent="0.25">
      <c r="A10" s="1"/>
      <c r="B10" s="22" t="s">
        <v>42</v>
      </c>
      <c r="C10" s="7">
        <v>430804.71839999995</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323784.60223449545</v>
      </c>
      <c r="D13" s="44" t="s">
        <v>3</v>
      </c>
      <c r="E13" s="1"/>
    </row>
    <row r="14" spans="1:5" x14ac:dyDescent="0.25">
      <c r="A14" s="1"/>
      <c r="B14" s="22" t="s">
        <v>36</v>
      </c>
      <c r="C14" s="8">
        <v>-150821.97566405003</v>
      </c>
      <c r="D14" s="44" t="s">
        <v>3</v>
      </c>
      <c r="E14" s="1"/>
    </row>
    <row r="15" spans="1:5" x14ac:dyDescent="0.25">
      <c r="A15" s="1"/>
      <c r="B15" s="41" t="s">
        <v>19</v>
      </c>
      <c r="C15" s="9">
        <v>8721058.9457506575</v>
      </c>
      <c r="D15" s="47" t="s">
        <v>3</v>
      </c>
      <c r="E15" s="1"/>
    </row>
    <row r="16" spans="1:5" x14ac:dyDescent="0.25">
      <c r="A16" s="1"/>
      <c r="B16" s="46" t="s">
        <v>11</v>
      </c>
      <c r="C16" s="46"/>
      <c r="D16" s="46"/>
      <c r="E16" s="1"/>
    </row>
    <row r="17" spans="1:5" x14ac:dyDescent="0.25">
      <c r="A17" s="1"/>
      <c r="B17" s="47" t="s">
        <v>11</v>
      </c>
      <c r="C17" s="9">
        <v>5067771.9116595201</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-150691.20916492119</v>
      </c>
      <c r="D24" s="47" t="s">
        <v>3</v>
      </c>
      <c r="E24" s="1"/>
    </row>
    <row r="25" spans="1:5" x14ac:dyDescent="0.25">
      <c r="A25" s="1"/>
      <c r="B25" s="46" t="s">
        <v>56</v>
      </c>
      <c r="C25" s="46"/>
      <c r="D25" s="46"/>
      <c r="E25" s="1"/>
    </row>
    <row r="26" spans="1:5" x14ac:dyDescent="0.25">
      <c r="A26" s="1"/>
      <c r="B26" s="47" t="s">
        <v>57</v>
      </c>
      <c r="C26" s="9">
        <v>0</v>
      </c>
      <c r="D26" s="47" t="s">
        <v>3</v>
      </c>
      <c r="E26" s="1"/>
    </row>
    <row r="27" spans="1:5" x14ac:dyDescent="0.25">
      <c r="A27" s="1"/>
      <c r="B27" s="46" t="s">
        <v>138</v>
      </c>
      <c r="C27" s="46"/>
      <c r="D27" s="46"/>
      <c r="E27" s="1"/>
    </row>
    <row r="28" spans="1:5" x14ac:dyDescent="0.25">
      <c r="A28" s="1"/>
      <c r="B28" s="41" t="s">
        <v>139</v>
      </c>
      <c r="C28" s="9">
        <v>138082.31210339456</v>
      </c>
      <c r="D28" s="47" t="s">
        <v>3</v>
      </c>
      <c r="E28" s="1"/>
    </row>
    <row r="29" spans="1:5" ht="15" customHeight="1" x14ac:dyDescent="0.25">
      <c r="A29" s="1"/>
      <c r="B29" s="46" t="s">
        <v>47</v>
      </c>
      <c r="C29" s="10">
        <v>13776221.960348651</v>
      </c>
      <c r="D29" s="11" t="s">
        <v>3</v>
      </c>
      <c r="E29" s="1"/>
    </row>
    <row r="30" spans="1:5" ht="30" customHeight="1" x14ac:dyDescent="0.25">
      <c r="A30" s="1"/>
      <c r="B30" s="85" t="s">
        <v>140</v>
      </c>
      <c r="C30" s="85"/>
      <c r="D30" s="85"/>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c r="A56" s="27"/>
      <c r="B56" s="27"/>
      <c r="C56" s="27"/>
    </row>
    <row r="57" spans="1:5" hidden="1" x14ac:dyDescent="0.25">
      <c r="A57" s="27"/>
      <c r="B57" s="27"/>
      <c r="C57" s="27"/>
    </row>
    <row r="58" spans="1:5" hidden="1" x14ac:dyDescent="0.25"/>
  </sheetData>
  <sheetProtection algorithmName="SHA-512" hashValue="6lEBuaCG8sUXPksnSEdB/cKqws+BUoMDDDvDfla7g8kH5V6Uw/aNZgm9RGIxQIBxdNHMEeAOgrTgWJbK4Cmgyg==" saltValue="/QQp75pmuporo41j5iSeR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30:D3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143</v>
      </c>
      <c r="C10" s="56">
        <v>4453825</v>
      </c>
      <c r="D10" s="12" t="s">
        <v>3</v>
      </c>
      <c r="E10" s="1"/>
    </row>
    <row r="11" spans="1:5" x14ac:dyDescent="0.25">
      <c r="A11" s="1"/>
      <c r="B11" s="55" t="s">
        <v>144</v>
      </c>
      <c r="C11" s="56">
        <v>15721</v>
      </c>
      <c r="D11" s="12" t="s">
        <v>3</v>
      </c>
      <c r="E11" s="1"/>
    </row>
    <row r="12" spans="1:5" x14ac:dyDescent="0.25">
      <c r="A12" s="1"/>
      <c r="B12" s="55" t="s">
        <v>145</v>
      </c>
      <c r="C12" s="56">
        <v>2044</v>
      </c>
      <c r="D12" s="12" t="s">
        <v>3</v>
      </c>
      <c r="E12" s="1"/>
    </row>
    <row r="13" spans="1:5" x14ac:dyDescent="0.25">
      <c r="A13" s="1"/>
      <c r="B13" s="55" t="s">
        <v>146</v>
      </c>
      <c r="C13" s="56">
        <v>1145</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4472735</v>
      </c>
      <c r="D18" s="11" t="s">
        <v>3</v>
      </c>
      <c r="E18" s="1"/>
    </row>
    <row r="19" spans="1:5" x14ac:dyDescent="0.25">
      <c r="A19" s="1"/>
      <c r="B19" s="65" t="s">
        <v>105</v>
      </c>
      <c r="C19" s="10">
        <f>C18*(1+'Fane 11. Nøgletal'!C11)^2</f>
        <v>5085480.4175121496</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z6VfrCXhyD4+nzlPtlAO2jTNMLYmB2IIOzYZlNUWk1lgUyaUGA4eTqa+yf+bTXxEVdnRG7X4mpBCoQVJzdIsOA==" saltValue="rqdmNTVBKIRjwf7K33N6a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-301382.41832984239</v>
      </c>
      <c r="D9" s="12" t="s">
        <v>3</v>
      </c>
      <c r="E9" s="1"/>
    </row>
    <row r="10" spans="1:5" x14ac:dyDescent="0.25">
      <c r="A10" s="1"/>
      <c r="B10" s="49" t="s">
        <v>122</v>
      </c>
      <c r="C10" s="8">
        <v>-1914489.8130008429</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-1914489.8130008429</v>
      </c>
      <c r="D15" s="12" t="s">
        <v>3</v>
      </c>
      <c r="E15" s="1"/>
    </row>
    <row r="16" spans="1:5" x14ac:dyDescent="0.25">
      <c r="A16" s="1"/>
      <c r="B16" s="49" t="s">
        <v>126</v>
      </c>
      <c r="C16" s="8">
        <f>IF(SUM(C9)&gt;0,SUM(C9),0)</f>
        <v>0</v>
      </c>
      <c r="D16" s="12" t="s">
        <v>3</v>
      </c>
      <c r="E16" s="1"/>
    </row>
    <row r="17" spans="1:5" ht="26.25" x14ac:dyDescent="0.25">
      <c r="A17" s="1"/>
      <c r="B17" s="62" t="s">
        <v>142</v>
      </c>
      <c r="C17" s="54">
        <f>IF(SUM(C15:C16)&gt;0,0,SUM(C15:C16))</f>
        <v>-1914489.8130008429</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12050770.59196729</v>
      </c>
      <c r="D21" s="12" t="s">
        <v>3</v>
      </c>
      <c r="E21" s="1"/>
    </row>
    <row r="22" spans="1:5" x14ac:dyDescent="0.25">
      <c r="A22" s="1"/>
      <c r="B22" s="49" t="s">
        <v>129</v>
      </c>
      <c r="C22" s="8">
        <v>12932745</v>
      </c>
      <c r="D22" s="12" t="s">
        <v>3</v>
      </c>
      <c r="E22" s="1"/>
    </row>
    <row r="23" spans="1:5" x14ac:dyDescent="0.25">
      <c r="A23" s="1"/>
      <c r="B23" s="49" t="s">
        <v>24</v>
      </c>
      <c r="C23" s="8">
        <v>0</v>
      </c>
      <c r="D23" s="12" t="s">
        <v>3</v>
      </c>
      <c r="E23" s="1"/>
    </row>
    <row r="24" spans="1:5" x14ac:dyDescent="0.25">
      <c r="A24" s="1"/>
      <c r="B24" s="48" t="s">
        <v>130</v>
      </c>
      <c r="C24" s="54">
        <f>C21-C22-C23</f>
        <v>-881974.40803270973</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-2796464.2210335527</v>
      </c>
      <c r="D28" s="12" t="s">
        <v>3</v>
      </c>
      <c r="E28" s="1"/>
    </row>
    <row r="29" spans="1:5" x14ac:dyDescent="0.25">
      <c r="A29" s="1"/>
      <c r="B29" s="50" t="s">
        <v>37</v>
      </c>
      <c r="C29" s="8">
        <v>2</v>
      </c>
      <c r="D29" s="12" t="s">
        <v>18</v>
      </c>
      <c r="E29" s="1"/>
    </row>
    <row r="30" spans="1:5" x14ac:dyDescent="0.25">
      <c r="A30" s="1"/>
      <c r="B30" s="48" t="s">
        <v>55</v>
      </c>
      <c r="C30" s="9">
        <f>C28/C29</f>
        <v>-1398232.1105167763</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xLOSVnYezBv3y+f44G8GldfcoKkRNNWRyVXgGpTmSfVMn4Uy2mc5GJdCUSMkqCJhMiDuWrpwqkl1QS1Ii1STew==" saltValue="W2zDA9xFm1iswq62UI5RF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xZt+uVBBLWf61V5nR1zRcTLb1Yc/PR5eMZskbjL7wlGoVpQtnTkG8jQRQ86EHGmp6Hce7+NMtCpKLmIjnds2g==" saltValue="5MXNXQ7jiexfBluxAxIjm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2024-08-20T10:26:39Z</dcterms:modified>
</cp:coreProperties>
</file>