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Drikkevand\Gilleleje Vandværk a.m.b.a. (V062)\ØR2019\"/>
    </mc:Choice>
  </mc:AlternateContent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prisniveau" sheetId="31" r:id="rId6"/>
    <sheet name="Gen. inv. 2017 prisniveau" sheetId="32" r:id="rId7"/>
    <sheet name="Pristalsregulering" sheetId="27" r:id="rId8"/>
  </sheets>
  <calcPr calcId="162913"/>
</workbook>
</file>

<file path=xl/calcChain.xml><?xml version="1.0" encoding="utf-8"?>
<calcChain xmlns="http://schemas.openxmlformats.org/spreadsheetml/2006/main">
  <c r="M2" i="18" l="1"/>
  <c r="D2" i="15"/>
  <c r="J3" i="28" l="1"/>
  <c r="F3" i="28"/>
  <c r="L3" i="28"/>
  <c r="K3" i="28"/>
  <c r="I4" i="28"/>
  <c r="I3" i="28"/>
  <c r="H4" i="28"/>
  <c r="H3" i="28"/>
  <c r="G4" i="28"/>
  <c r="G3" i="28"/>
  <c r="F4" i="28"/>
  <c r="M3" i="28"/>
  <c r="D3" i="20"/>
  <c r="C3" i="15"/>
  <c r="C2" i="15"/>
  <c r="C11" i="27" l="1"/>
  <c r="C10" i="27" l="1"/>
  <c r="B6" i="12" l="1"/>
  <c r="C2" i="27" l="1"/>
  <c r="C8" i="27" l="1"/>
  <c r="C9" i="27"/>
  <c r="B9" i="12" l="1"/>
  <c r="B10" i="12" s="1"/>
  <c r="C7" i="27"/>
  <c r="C6" i="27"/>
  <c r="C5" i="27"/>
  <c r="C4" i="27"/>
  <c r="C3" i="27"/>
  <c r="B5" i="12" l="1"/>
  <c r="B3" i="12" l="1"/>
  <c r="B7" i="12" l="1"/>
  <c r="B8" i="12" s="1"/>
  <c r="B4" i="12"/>
  <c r="B12" i="12" s="1"/>
  <c r="B14" i="12" s="1"/>
</calcChain>
</file>

<file path=xl/sharedStrings.xml><?xml version="1.0" encoding="utf-8"?>
<sst xmlns="http://schemas.openxmlformats.org/spreadsheetml/2006/main" count="82" uniqueCount="58">
  <si>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</si>
  <si>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</si>
  <si>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</si>
  <si>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</si>
  <si>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</si>
  <si>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</si>
  <si>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</si>
  <si>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</si>
  <si>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</si>
  <si>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</si>
  <si>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</si>
  <si>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</si>
  <si>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</si>
  <si>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</si>
  <si>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</si>
  <si>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</si>
  <si>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</si>
  <si>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</si>
  <si>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</si>
  <si>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</si>
  <si>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</si>
  <si>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</si>
  <si>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</si>
  <si>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</si>
  <si>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</si>
  <si>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</si>
  <si>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</si>
  <si>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</si>
  <si>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</si>
  <si>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</si>
  <si>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</si>
  <si>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</si>
  <si>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</si>
  <si>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</si>
  <si>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</si>
  <si>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</si>
  <si>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</si>
  <si>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</si>
  <si>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</si>
  <si>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</si>
  <si>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</si>
  <si>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</si>
  <si>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</si>
  <si>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</si>
  <si>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</si>
  <si>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</si>
  <si>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Samlede ikke-påvirkelige omkostninger</t>
  </si>
  <si>
    <t>Gebyrer i alt</t>
  </si>
  <si>
    <t>2017-2018</t>
  </si>
  <si>
    <t>2018-2019</t>
  </si>
  <si>
    <t>Pristalsreguleret grundlag (2019-niveau)</t>
  </si>
  <si>
    <t>Nyt niveau for driftsomkostningerne i den økonomiske ramme 2019</t>
  </si>
  <si>
    <t>Grundlag for de økonomiske rammer 2019 (2017-niveau)</t>
  </si>
  <si>
    <t>Pristalsreguleret FADO (2017 niveau)</t>
  </si>
  <si>
    <t>Pristalsreguleret investeringer (2017 niveau)</t>
  </si>
  <si>
    <t xml:space="preserve">Andelsselskabet Rævebakkens Vandværk </t>
  </si>
  <si>
    <t>Afregningsmålere, elektroniske med maksimal gennemstrømning &gt; 4 m3/t ≤ 15 m3/t</t>
  </si>
  <si>
    <t>Hovedtotal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</si>
</sst>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 * #,##0.00_ ;_ * \-#,##0.00_ ;_ * &quot;-&quot;??_ ;_ @_ "/>
    <numFmt numFmtId="165" formatCode="_(&quot;kr.&quot;* #,##0.00_);_(&quot;kr.&quot;* \(#,##0.00\);_(&quot;kr.&quot;* &quot;-&quot;??_);_(@_)"/>
    <numFmt numFmtId="166" formatCode="_(* #,##0.00_);_(* \(#,##0.00\);_(* &quot;-&quot;??_);_(@_)"/>
    <numFmt numFmtId="167" formatCode="_ * #,##0_ ;_ * \-#,##0_ ;_ * &quot;-&quot;??_ ;_ @_ "/>
    <numFmt numFmtId="168" formatCode="\(#,##0\);#,##0_)"/>
    <numFmt numFmtId="169" formatCode="#,##0,_);\(#,##0,\)"/>
    <numFmt numFmtId="170" formatCode="\(#,##0,\);#,##0,_)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43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170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0" fontId="32" fillId="54" borderId="19" applyNumberFormat="0" applyFont="0" applyAlignment="0" applyProtection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6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4" fontId="6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7" fontId="0" fillId="0" borderId="0" xfId="27368" applyNumberFormat="1" applyFont="1"/>
    <xf numFmtId="167" fontId="3" fillId="0" borderId="1" xfId="27368" applyNumberFormat="1" applyFont="1" applyBorder="1"/>
    <xf numFmtId="167" fontId="0" fillId="0" borderId="0" xfId="27368" applyNumberFormat="1" applyFont="1" applyBorder="1"/>
    <xf numFmtId="167" fontId="0" fillId="0" borderId="23" xfId="27368" applyNumberFormat="1" applyFont="1" applyBorder="1"/>
    <xf numFmtId="167" fontId="0" fillId="0" borderId="0" xfId="27368" applyNumberFormat="1" applyFont="1" applyFill="1" applyBorder="1"/>
    <xf numFmtId="167" fontId="0" fillId="0" borderId="23" xfId="27368" applyNumberFormat="1" applyFont="1" applyFill="1" applyBorder="1"/>
    <xf numFmtId="167" fontId="3" fillId="0" borderId="0" xfId="27368" applyNumberFormat="1" applyFont="1" applyFill="1" applyBorder="1"/>
    <xf numFmtId="167" fontId="0" fillId="0" borderId="27" xfId="27368" applyNumberFormat="1" applyFont="1" applyBorder="1"/>
    <xf numFmtId="0" fontId="5" fillId="0" borderId="0" xfId="1" applyFont="1" applyBorder="1"/>
    <xf numFmtId="167" fontId="3" fillId="0" borderId="2" xfId="27368" applyNumberFormat="1" applyFont="1" applyBorder="1"/>
    <xf numFmtId="167" fontId="5" fillId="0" borderId="0" xfId="27368" applyNumberFormat="1" applyFont="1"/>
    <xf numFmtId="167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7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4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7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7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7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55" borderId="29" xfId="0" applyFont="1" applyFill="1" applyBorder="1"/>
    <xf numFmtId="0" fontId="3" fillId="0" borderId="0" xfId="0" applyFont="1" applyFill="1" applyBorder="1"/>
    <xf numFmtId="0" fontId="3" fillId="0" borderId="29" xfId="0" applyFont="1" applyBorder="1" applyAlignment="1">
      <alignment horizontal="left"/>
    </xf>
    <xf numFmtId="167" fontId="3" fillId="0" borderId="29" xfId="0" applyNumberFormat="1" applyFont="1" applyBorder="1"/>
    <xf numFmtId="167" fontId="3" fillId="0" borderId="0" xfId="0" applyNumberFormat="1" applyFont="1" applyFill="1" applyBorder="1"/>
    <xf numFmtId="0" fontId="3" fillId="0" borderId="0" xfId="0" applyFont="1" applyAlignment="1">
      <alignment horizontal="left" indent="1"/>
    </xf>
    <xf numFmtId="167" fontId="3" fillId="0" borderId="0" xfId="0" applyNumberFormat="1" applyFont="1"/>
    <xf numFmtId="0" fontId="0" fillId="0" borderId="0" xfId="0" applyAlignment="1">
      <alignment horizontal="left" indent="2"/>
    </xf>
    <xf numFmtId="167" fontId="0" fillId="0" borderId="0" xfId="0" applyNumberFormat="1" applyFill="1" applyBorder="1"/>
    <xf numFmtId="0" fontId="3" fillId="55" borderId="30" xfId="0" applyFont="1" applyFill="1" applyBorder="1" applyAlignment="1">
      <alignment horizontal="left"/>
    </xf>
    <xf numFmtId="167" fontId="3" fillId="55" borderId="30" xfId="0" applyNumberFormat="1" applyFont="1" applyFill="1" applyBorder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7" fontId="3" fillId="0" borderId="26" xfId="0" applyNumberFormat="1" applyFont="1" applyFill="1" applyBorder="1" applyAlignment="1">
      <alignment horizontal="left"/>
    </xf>
    <xf numFmtId="167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Farve1" xfId="20" builtinId="30" customBuiltin="1"/>
    <cellStyle name="20 % - Farve2" xfId="24" builtinId="34" customBuiltin="1"/>
    <cellStyle name="20 % - Farve3" xfId="28" builtinId="38" customBuiltin="1"/>
    <cellStyle name="20 % - Farve4" xfId="32" builtinId="42" customBuiltin="1"/>
    <cellStyle name="20 % - Farve5" xfId="36" builtinId="46" customBuiltin="1"/>
    <cellStyle name="20 % - Farve6" xfId="40" builtinId="5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Farve1" xfId="21" builtinId="31" customBuiltin="1"/>
    <cellStyle name="40 % - Farve2" xfId="25" builtinId="35" customBuiltin="1"/>
    <cellStyle name="40 % - Farve3" xfId="29" builtinId="39" customBuiltin="1"/>
    <cellStyle name="40 % - Farve4" xfId="33" builtinId="43" customBuiltin="1"/>
    <cellStyle name="40 % - Farve5" xfId="37" builtinId="47" customBuiltin="1"/>
    <cellStyle name="40 % - Farve6" xfId="41" builtinId="5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Farve1" xfId="22" builtinId="32" customBuiltin="1"/>
    <cellStyle name="60 % - Farve2" xfId="26" builtinId="36" customBuiltin="1"/>
    <cellStyle name="60 % - Farve3" xfId="30" builtinId="40" customBuiltin="1"/>
    <cellStyle name="60 % - Farve4" xfId="34" builtinId="44" customBuiltin="1"/>
    <cellStyle name="60 % - Farve5" xfId="38" builtinId="48" customBuiltin="1"/>
    <cellStyle name="60 % - Farve6" xfId="42" builtinId="52" customBuiltin="1"/>
    <cellStyle name="60 % - Markeringsfarve1 2" xfId="27344"/>
    <cellStyle name="60 % - Markeringsfarve2 2" xfId="27345"/>
    <cellStyle name="60 % - Markeringsfarve3 2" xfId="17681"/>
    <cellStyle name="60 % - Markeringsfarve3 3" xfId="27346"/>
    <cellStyle name="60 % - Markeringsfarve4 2" xfId="17682"/>
    <cellStyle name="60 % - Markeringsfarve4 3" xfId="27347"/>
    <cellStyle name="60 % - Markeringsfarve5 2" xfId="27348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arve1" xfId="19" builtinId="29" customBuiltin="1"/>
    <cellStyle name="Farve2" xfId="23" builtinId="33" customBuiltin="1"/>
    <cellStyle name="Farve3" xfId="27" builtinId="37" customBuiltin="1"/>
    <cellStyle name="Farve4" xfId="31" builtinId="41" customBuiltin="1"/>
    <cellStyle name="Farve5" xfId="35" builtinId="45" customBuiltin="1"/>
    <cellStyle name="Farve6" xfId="39" builtinId="49" customBuiltin="1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ér celle" xfId="14" builtinId="23" customBuiltin="1"/>
    <cellStyle name="Link" xfId="1" builtinId="8"/>
    <cellStyle name="Link 2" xfId="22224"/>
    <cellStyle name="Linked Cell" xfId="22225"/>
    <cellStyle name="Linked Cell 2" xfId="27323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sqref="A1:XFD1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70" customFormat="1" ht="18.75" x14ac:dyDescent="0.3">
      <c r="A1" s="70" t="s">
        <v>55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</f>
        <v>606238.08353808348</v>
      </c>
      <c r="C3" t="s">
        <v>8</v>
      </c>
    </row>
    <row r="4" spans="1:3" s="22" customFormat="1" x14ac:dyDescent="0.25">
      <c r="A4" s="2" t="s">
        <v>9</v>
      </c>
      <c r="B4" s="37">
        <f>SUM(B3:B3)</f>
        <v>606238.08353808348</v>
      </c>
      <c r="C4" s="44" t="s">
        <v>8</v>
      </c>
    </row>
    <row r="5" spans="1:3" x14ac:dyDescent="0.25">
      <c r="A5" s="36" t="s">
        <v>0</v>
      </c>
      <c r="B5" s="30">
        <f>Investeringer!D3</f>
        <v>91828.565013677915</v>
      </c>
      <c r="C5" s="19" t="s">
        <v>8</v>
      </c>
    </row>
    <row r="6" spans="1:3" x14ac:dyDescent="0.25">
      <c r="A6" s="3" t="s">
        <v>1</v>
      </c>
      <c r="B6" s="28">
        <f>Investeringer!E3</f>
        <v>23339.459459459467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12537.469287469286</v>
      </c>
      <c r="C7" t="s">
        <v>8</v>
      </c>
    </row>
    <row r="8" spans="1:3" s="18" customFormat="1" x14ac:dyDescent="0.25">
      <c r="A8" s="2" t="s">
        <v>38</v>
      </c>
      <c r="B8" s="37">
        <f>SUM(B5:B7)</f>
        <v>127705.49376060667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</f>
        <v>87317</v>
      </c>
      <c r="C9" t="s">
        <v>8</v>
      </c>
    </row>
    <row r="10" spans="1:3" s="18" customFormat="1" x14ac:dyDescent="0.25">
      <c r="A10" s="2" t="s">
        <v>46</v>
      </c>
      <c r="B10" s="37">
        <f>SUM(B9:B9)</f>
        <v>87317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52</v>
      </c>
      <c r="B12" s="29">
        <f>SUM(B4,B8,B10)</f>
        <v>821260.5772986901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50</v>
      </c>
      <c r="B14" s="29">
        <f>B12*Pristalsregulering!C10*Pristalsregulering!C11</f>
        <v>849754.82897350111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2" width="0" hidden="1" customWidth="1"/>
    <col min="13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53</v>
      </c>
      <c r="D1" s="9" t="s">
        <v>51</v>
      </c>
    </row>
    <row r="2" spans="1:4" s="19" customFormat="1" ht="15.75" thickTop="1" x14ac:dyDescent="0.25">
      <c r="A2" s="24">
        <v>2018</v>
      </c>
      <c r="B2" s="38">
        <v>988477</v>
      </c>
      <c r="C2" s="39">
        <f>B2/Pristalsregulering!C10</f>
        <v>971476.16707616695</v>
      </c>
      <c r="D2" s="53">
        <f>AVERAGEIF(C2:C3,"&lt;&gt;0")</f>
        <v>606238.08353808348</v>
      </c>
    </row>
    <row r="3" spans="1:4" s="19" customFormat="1" x14ac:dyDescent="0.25">
      <c r="A3" s="24">
        <v>2017</v>
      </c>
      <c r="B3" s="38">
        <v>241000</v>
      </c>
      <c r="C3" s="39">
        <f>B3</f>
        <v>241000</v>
      </c>
      <c r="D3" s="28"/>
    </row>
    <row r="4" spans="1:4" ht="1.5" customHeight="1" x14ac:dyDescent="0.25"/>
    <row r="5" spans="1:4" hidden="1" x14ac:dyDescent="0.25"/>
    <row r="6" spans="1:4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71" t="s">
        <v>45</v>
      </c>
      <c r="C1" s="72"/>
      <c r="D1" s="73" t="s">
        <v>54</v>
      </c>
      <c r="E1" s="73"/>
    </row>
    <row r="2" spans="1:5" s="18" customFormat="1" ht="15.75" thickTop="1" x14ac:dyDescent="0.25">
      <c r="A2" s="50" t="s">
        <v>10</v>
      </c>
      <c r="B2" s="58" t="s">
        <v>44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2019</v>
      </c>
      <c r="B3" s="35">
        <v>83607</v>
      </c>
      <c r="C3" s="31">
        <v>23747.9</v>
      </c>
      <c r="D3" s="28">
        <f>B3*Pristalsregulering!C2*Pristalsregulering!C3*Pristalsregulering!C4*Pristalsregulering!C5*Pristalsregulering!C6*Pristalsregulering!C7*Pristalsregulering!C8*Pristalsregulering!C9</f>
        <v>91828.565013677915</v>
      </c>
      <c r="E3" s="28">
        <v>23339.459459459467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/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74" t="s">
        <v>31</v>
      </c>
      <c r="C1" s="75"/>
      <c r="D1" s="75"/>
      <c r="E1" s="75"/>
      <c r="F1" s="71" t="s">
        <v>41</v>
      </c>
      <c r="G1" s="76"/>
      <c r="H1" s="76"/>
      <c r="I1" s="76"/>
      <c r="J1" s="77" t="s">
        <v>20</v>
      </c>
      <c r="K1" s="73"/>
      <c r="L1" s="78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47</v>
      </c>
      <c r="M2" s="4" t="s">
        <v>19</v>
      </c>
      <c r="N2" s="27"/>
    </row>
    <row r="3" spans="1:14" x14ac:dyDescent="0.25">
      <c r="A3" s="24">
        <v>2018</v>
      </c>
      <c r="B3" s="35">
        <v>17272</v>
      </c>
      <c r="C3" s="30">
        <v>0</v>
      </c>
      <c r="D3" s="30">
        <v>0</v>
      </c>
      <c r="E3" s="33">
        <v>0</v>
      </c>
      <c r="F3" s="30">
        <f>B3/Pristalsregulering!$C$10</f>
        <v>16974.938574938573</v>
      </c>
      <c r="G3" s="30">
        <f>C3/Pristalsregulering!$C$10</f>
        <v>0</v>
      </c>
      <c r="H3" s="30">
        <f>D3/Pristalsregulering!$C$10</f>
        <v>0</v>
      </c>
      <c r="I3" s="33">
        <f>E3/Pristalsregulering!$C$10</f>
        <v>0</v>
      </c>
      <c r="J3" s="32">
        <f>AVERAGE(F3:F4)</f>
        <v>12537.469287469286</v>
      </c>
      <c r="K3" s="32">
        <f>G3</f>
        <v>0</v>
      </c>
      <c r="L3" s="33">
        <f>AVERAGE(H3:H4)+AVERAGE(I3:I4)</f>
        <v>0</v>
      </c>
      <c r="M3" s="34">
        <f>SUM(J3:L3)</f>
        <v>12537.469287469286</v>
      </c>
      <c r="N3" s="19"/>
    </row>
    <row r="4" spans="1:14" ht="13.5" customHeight="1" x14ac:dyDescent="0.25">
      <c r="A4" s="24">
        <v>2017</v>
      </c>
      <c r="B4" s="35">
        <v>8100</v>
      </c>
      <c r="C4" s="30">
        <v>0</v>
      </c>
      <c r="D4" s="30">
        <v>0</v>
      </c>
      <c r="E4" s="31">
        <v>0</v>
      </c>
      <c r="F4" s="30">
        <f>B4</f>
        <v>8100</v>
      </c>
      <c r="G4" s="30">
        <f>C4</f>
        <v>0</v>
      </c>
      <c r="H4" s="30">
        <f>D4</f>
        <v>0</v>
      </c>
      <c r="I4" s="31">
        <f>E4</f>
        <v>0</v>
      </c>
      <c r="J4" s="30"/>
      <c r="L4" s="31"/>
      <c r="M4" s="28"/>
    </row>
    <row r="5" spans="1:14" ht="15" hidden="1" customHeight="1" x14ac:dyDescent="0.25"/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42</v>
      </c>
      <c r="L1" s="48" t="s">
        <v>30</v>
      </c>
      <c r="M1" s="12" t="s">
        <v>19</v>
      </c>
    </row>
    <row r="2" spans="1:13" ht="15.75" thickTop="1" x14ac:dyDescent="0.25">
      <c r="A2" s="26">
        <v>2017</v>
      </c>
      <c r="B2" s="32"/>
      <c r="C2" s="32"/>
      <c r="D2" s="32">
        <v>6100</v>
      </c>
      <c r="E2" s="32"/>
      <c r="F2" s="32"/>
      <c r="G2" s="32">
        <v>81217</v>
      </c>
      <c r="H2" s="32"/>
      <c r="I2" s="32"/>
      <c r="J2" s="32"/>
      <c r="K2" s="32"/>
      <c r="L2" s="33"/>
      <c r="M2" s="34">
        <f>SUM(B2:L2)</f>
        <v>87317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5"/>
  <sheetViews>
    <sheetView showGridLines="0" zoomScale="90" zoomScaleNormal="90" workbookViewId="0">
      <selection activeCell="L5" sqref="L5"/>
    </sheetView>
  </sheetViews>
  <sheetFormatPr defaultRowHeight="15" x14ac:dyDescent="0.25"/>
  <cols>
    <col min="1" max="1" width="80.140625" style="18" bestFit="1" customWidth="1"/>
    <col min="2" max="9" width="5.5703125" style="18" bestFit="1" customWidth="1"/>
    <col min="10" max="19" width="8.140625" style="18" bestFit="1" customWidth="1"/>
    <col min="20" max="16384" width="9.140625" style="18"/>
  </cols>
  <sheetData>
    <row r="1" spans="1:108" x14ac:dyDescent="0.2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60"/>
      <c r="CI1" s="60"/>
      <c r="CJ1" s="60"/>
      <c r="CK1" s="60"/>
      <c r="CL1" s="60"/>
      <c r="CM1" s="60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</row>
    <row r="2" spans="1:108" x14ac:dyDescent="0.25">
      <c r="A2" s="61"/>
      <c r="B2" s="62"/>
      <c r="C2" s="62"/>
      <c r="D2" s="62"/>
      <c r="E2" s="62"/>
      <c r="F2" s="62"/>
      <c r="G2" s="62"/>
      <c r="H2" s="62"/>
      <c r="I2" s="62"/>
      <c r="J2" s="62">
        <v>23747.9</v>
      </c>
      <c r="K2" s="62">
        <v>23747.9</v>
      </c>
      <c r="L2" s="62">
        <v>23747.9</v>
      </c>
      <c r="M2" s="62">
        <v>23747.9</v>
      </c>
      <c r="N2" s="62">
        <v>23747.9</v>
      </c>
      <c r="O2" s="62">
        <v>23747.9</v>
      </c>
      <c r="P2" s="62">
        <v>23747.9</v>
      </c>
      <c r="Q2" s="62">
        <v>23747.9</v>
      </c>
      <c r="R2" s="62">
        <v>23747.9</v>
      </c>
      <c r="S2" s="62">
        <v>23747.9</v>
      </c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</row>
    <row r="3" spans="1:108" x14ac:dyDescent="0.25">
      <c r="A3" s="64">
        <v>2018</v>
      </c>
      <c r="B3" s="65"/>
      <c r="C3" s="65"/>
      <c r="D3" s="65"/>
      <c r="E3" s="65"/>
      <c r="F3" s="65"/>
      <c r="G3" s="65"/>
      <c r="H3" s="65"/>
      <c r="I3" s="65"/>
      <c r="J3" s="65">
        <v>23747.9</v>
      </c>
      <c r="K3" s="65">
        <v>23747.9</v>
      </c>
      <c r="L3" s="65">
        <v>23747.9</v>
      </c>
      <c r="M3" s="65">
        <v>23747.9</v>
      </c>
      <c r="N3" s="65">
        <v>23747.9</v>
      </c>
      <c r="O3" s="65">
        <v>23747.9</v>
      </c>
      <c r="P3" s="65">
        <v>23747.9</v>
      </c>
      <c r="Q3" s="65">
        <v>23747.9</v>
      </c>
      <c r="R3" s="65">
        <v>23747.9</v>
      </c>
      <c r="S3" s="65">
        <v>23747.9</v>
      </c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</row>
    <row r="4" spans="1:108" x14ac:dyDescent="0.25">
      <c r="A4" s="66" t="s">
        <v>56</v>
      </c>
      <c r="B4" s="53"/>
      <c r="C4" s="53"/>
      <c r="D4" s="53"/>
      <c r="E4" s="53"/>
      <c r="F4" s="53"/>
      <c r="G4" s="53"/>
      <c r="H4" s="53"/>
      <c r="I4" s="53"/>
      <c r="J4" s="53">
        <v>23747.9</v>
      </c>
      <c r="K4" s="53">
        <v>23747.9</v>
      </c>
      <c r="L4" s="53">
        <v>23747.9</v>
      </c>
      <c r="M4" s="53">
        <v>23747.9</v>
      </c>
      <c r="N4" s="53">
        <v>23747.9</v>
      </c>
      <c r="O4" s="53">
        <v>23747.9</v>
      </c>
      <c r="P4" s="53">
        <v>23747.9</v>
      </c>
      <c r="Q4" s="53">
        <v>23747.9</v>
      </c>
      <c r="R4" s="53">
        <v>23747.9</v>
      </c>
      <c r="S4" s="53">
        <v>23747.9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</row>
    <row r="5" spans="1:108" x14ac:dyDescent="0.25">
      <c r="A5" s="68" t="s">
        <v>57</v>
      </c>
      <c r="B5" s="69"/>
      <c r="C5" s="69"/>
      <c r="D5" s="69"/>
      <c r="E5" s="69"/>
      <c r="F5" s="69"/>
      <c r="G5" s="69"/>
      <c r="H5" s="69"/>
      <c r="I5" s="69"/>
      <c r="J5" s="69">
        <v>23747.9</v>
      </c>
      <c r="K5" s="69">
        <v>23747.9</v>
      </c>
      <c r="L5" s="69">
        <v>23747.9</v>
      </c>
      <c r="M5" s="69">
        <v>23747.9</v>
      </c>
      <c r="N5" s="69">
        <v>23747.9</v>
      </c>
      <c r="O5" s="69">
        <v>23747.9</v>
      </c>
      <c r="P5" s="69">
        <v>23747.9</v>
      </c>
      <c r="Q5" s="69">
        <v>23747.9</v>
      </c>
      <c r="R5" s="69">
        <v>23747.9</v>
      </c>
      <c r="S5" s="69">
        <v>23747.9</v>
      </c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</row>
  </sheetData>
  <sheetProtection algorithmName="SHA-512" hashValue="LrXLdGk+MIP/9NskfUH/ip/g8FfVr8On7VKQ9WdbHCD0RyMk2amuXterZbSi8UdKffAZuohN+MM3KA7x68Cd8g==" saltValue="v6NmZqqw7iyond144B0DZw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"/>
  <sheetViews>
    <sheetView showGridLines="0" zoomScale="90" zoomScaleNormal="90" workbookViewId="0">
      <selection activeCell="L5" sqref="L5"/>
    </sheetView>
  </sheetViews>
  <sheetFormatPr defaultRowHeight="15" x14ac:dyDescent="0.25"/>
  <cols>
    <col min="1" max="1" width="80.140625" style="18" bestFit="1" customWidth="1"/>
    <col min="2" max="9" width="5.5703125" style="18" bestFit="1" customWidth="1"/>
    <col min="10" max="19" width="8.140625" style="18" bestFit="1" customWidth="1"/>
    <col min="20" max="16384" width="9.140625" style="18"/>
  </cols>
  <sheetData>
    <row r="1" spans="1:93" x14ac:dyDescent="0.2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60"/>
      <c r="CI1" s="60"/>
      <c r="CJ1" s="60"/>
      <c r="CK1" s="60"/>
      <c r="CL1" s="60"/>
      <c r="CM1" s="60"/>
      <c r="CN1" s="21"/>
      <c r="CO1" s="21"/>
    </row>
    <row r="2" spans="1:93" x14ac:dyDescent="0.25">
      <c r="A2" s="61"/>
      <c r="B2" s="62">
        <v>0</v>
      </c>
      <c r="C2" s="62">
        <v>0</v>
      </c>
      <c r="D2" s="62">
        <v>0</v>
      </c>
      <c r="E2" s="62">
        <v>0</v>
      </c>
      <c r="F2" s="62">
        <v>0</v>
      </c>
      <c r="G2" s="62">
        <v>0</v>
      </c>
      <c r="H2" s="62">
        <v>0</v>
      </c>
      <c r="I2" s="62">
        <v>0</v>
      </c>
      <c r="J2" s="62">
        <v>23339.459459459467</v>
      </c>
      <c r="K2" s="62">
        <v>23339.459459459467</v>
      </c>
      <c r="L2" s="62">
        <v>23339.459459459467</v>
      </c>
      <c r="M2" s="62">
        <v>23339.459459459467</v>
      </c>
      <c r="N2" s="62">
        <v>23339.459459459467</v>
      </c>
      <c r="O2" s="62">
        <v>23339.459459459467</v>
      </c>
      <c r="P2" s="62">
        <v>23339.459459459467</v>
      </c>
      <c r="Q2" s="62">
        <v>23339.459459459467</v>
      </c>
      <c r="R2" s="62">
        <v>23339.459459459467</v>
      </c>
      <c r="S2" s="62">
        <v>23339.459459459467</v>
      </c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21"/>
      <c r="CO2" s="21"/>
    </row>
    <row r="3" spans="1:93" x14ac:dyDescent="0.25">
      <c r="A3" s="64">
        <v>2018</v>
      </c>
      <c r="B3" s="65">
        <v>0</v>
      </c>
      <c r="C3" s="65">
        <v>0</v>
      </c>
      <c r="D3" s="65">
        <v>0</v>
      </c>
      <c r="E3" s="65">
        <v>0</v>
      </c>
      <c r="F3" s="65">
        <v>0</v>
      </c>
      <c r="G3" s="65">
        <v>0</v>
      </c>
      <c r="H3" s="65">
        <v>0</v>
      </c>
      <c r="I3" s="65">
        <v>0</v>
      </c>
      <c r="J3" s="65">
        <v>23339.459459459467</v>
      </c>
      <c r="K3" s="65">
        <v>23339.459459459467</v>
      </c>
      <c r="L3" s="65">
        <v>23339.459459459467</v>
      </c>
      <c r="M3" s="65">
        <v>23339.459459459467</v>
      </c>
      <c r="N3" s="65">
        <v>23339.459459459467</v>
      </c>
      <c r="O3" s="65">
        <v>23339.459459459467</v>
      </c>
      <c r="P3" s="65">
        <v>23339.459459459467</v>
      </c>
      <c r="Q3" s="65">
        <v>23339.459459459467</v>
      </c>
      <c r="R3" s="65">
        <v>23339.459459459467</v>
      </c>
      <c r="S3" s="65">
        <v>23339.459459459467</v>
      </c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21"/>
      <c r="CO3" s="21"/>
    </row>
    <row r="4" spans="1:93" x14ac:dyDescent="0.25">
      <c r="A4" s="66" t="s">
        <v>56</v>
      </c>
      <c r="B4" s="53">
        <v>0</v>
      </c>
      <c r="C4" s="53">
        <v>0</v>
      </c>
      <c r="D4" s="53">
        <v>0</v>
      </c>
      <c r="E4" s="53">
        <v>0</v>
      </c>
      <c r="F4" s="53">
        <v>0</v>
      </c>
      <c r="G4" s="53">
        <v>0</v>
      </c>
      <c r="H4" s="53">
        <v>0</v>
      </c>
      <c r="I4" s="53">
        <v>0</v>
      </c>
      <c r="J4" s="53">
        <v>23339.459459459467</v>
      </c>
      <c r="K4" s="53">
        <v>23339.459459459467</v>
      </c>
      <c r="L4" s="53">
        <v>23339.459459459467</v>
      </c>
      <c r="M4" s="53">
        <v>23339.459459459467</v>
      </c>
      <c r="N4" s="53">
        <v>23339.459459459467</v>
      </c>
      <c r="O4" s="53">
        <v>23339.459459459467</v>
      </c>
      <c r="P4" s="53">
        <v>23339.459459459467</v>
      </c>
      <c r="Q4" s="53">
        <v>23339.459459459467</v>
      </c>
      <c r="R4" s="53">
        <v>23339.459459459467</v>
      </c>
      <c r="S4" s="53">
        <v>23339.459459459467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21"/>
      <c r="CO4" s="21"/>
    </row>
    <row r="5" spans="1:93" x14ac:dyDescent="0.25">
      <c r="A5" s="68" t="s">
        <v>57</v>
      </c>
      <c r="B5" s="69">
        <v>0</v>
      </c>
      <c r="C5" s="69">
        <v>0</v>
      </c>
      <c r="D5" s="69">
        <v>0</v>
      </c>
      <c r="E5" s="69">
        <v>0</v>
      </c>
      <c r="F5" s="69">
        <v>0</v>
      </c>
      <c r="G5" s="69">
        <v>0</v>
      </c>
      <c r="H5" s="69">
        <v>0</v>
      </c>
      <c r="I5" s="69">
        <v>0</v>
      </c>
      <c r="J5" s="69">
        <v>23339.459459459467</v>
      </c>
      <c r="K5" s="69">
        <v>23339.459459459467</v>
      </c>
      <c r="L5" s="69">
        <v>23339.459459459467</v>
      </c>
      <c r="M5" s="69">
        <v>23339.459459459467</v>
      </c>
      <c r="N5" s="69">
        <v>23339.459459459467</v>
      </c>
      <c r="O5" s="69">
        <v>23339.459459459467</v>
      </c>
      <c r="P5" s="69">
        <v>23339.459459459467</v>
      </c>
      <c r="Q5" s="69">
        <v>23339.459459459467</v>
      </c>
      <c r="R5" s="69">
        <v>23339.459459459467</v>
      </c>
      <c r="S5" s="69">
        <v>23339.459459459467</v>
      </c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21"/>
      <c r="CO5" s="21"/>
    </row>
    <row r="6" spans="1:93" x14ac:dyDescent="0.25"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</row>
  </sheetData>
  <sheetProtection algorithmName="SHA-512" hashValue="EW/rmWPJPx3ptVW4P9TQOBHFcW/ianf8tYhQyugc5cEMjLyhSh14RgfBvqJ/XvNr+8PoQu7VskIVF9JaIgCEGw==" saltValue="6Ef70m3nkO4LIibawklhTw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1"/>
  <sheetViews>
    <sheetView workbookViewId="0"/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9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48</v>
      </c>
      <c r="B10" s="21">
        <v>1.7500000000000002E-2</v>
      </c>
      <c r="C10" s="21">
        <f>1+B10</f>
        <v>1.0175000000000001</v>
      </c>
    </row>
    <row r="11" spans="1:4" x14ac:dyDescent="0.25">
      <c r="A11" s="26" t="s">
        <v>49</v>
      </c>
      <c r="B11" s="21">
        <v>1.6899999999999998E-2</v>
      </c>
      <c r="C11" s="21">
        <f>1+B11</f>
        <v>1.0168999999999999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prisniveau</vt:lpstr>
      <vt:lpstr>Gen. inv. 2017 prisniveau</vt:lpstr>
      <vt:lpstr>Pristalsregulering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Anna Gammelby</cp:lastModifiedBy>
  <dcterms:created xsi:type="dcterms:W3CDTF">2016-02-18T09:14:14Z</dcterms:created>
  <dcterms:modified xsi:type="dcterms:W3CDTF">2020-07-29T11:49:21Z</dcterms:modified>
</cp:coreProperties>
</file>