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fællesskabet Nordvestsjælland (V20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3" i="15"/>
  <c r="C30" i="2"/>
  <c r="C12" i="19"/>
  <c r="C11" i="29" l="1"/>
  <c r="C12" i="29" s="1"/>
  <c r="C11" i="2" l="1"/>
  <c r="G36" i="36" s="1"/>
  <c r="C10" i="2"/>
  <c r="E10" i="11" l="1"/>
  <c r="G6" i="30" l="1"/>
  <c r="G10" i="30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3" i="19" l="1"/>
  <c r="C16" i="2"/>
  <c r="C17" i="2"/>
  <c r="C15" i="2"/>
  <c r="C14" i="2"/>
  <c r="C24" i="2" l="1"/>
  <c r="C17" i="22"/>
  <c r="C17" i="23"/>
  <c r="C17" i="15"/>
  <c r="G38" i="30"/>
  <c r="E11" i="11"/>
  <c r="E10" i="37" l="1"/>
  <c r="E11" i="37" s="1"/>
  <c r="E12" i="37" s="1"/>
  <c r="C13" i="2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<sst xmlns="http://schemas.openxmlformats.org/spreadsheetml/2006/main" count="613" uniqueCount="251">
  <si>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</si>
  <si>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</si>
  <si>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</si>
  <si>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</si>
  <si>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</si>
  <si>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</si>
  <si>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</si>
  <si>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</si>
  <si>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</si>
  <si>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</si>
  <si>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</si>
  <si>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</si>
  <si>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</si>
  <si>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</si>
  <si>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</si>
  <si>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</si>
  <si>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</si>
  <si>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</si>
  <si>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</si>
  <si>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</si>
  <si>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</si>
  <si>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</si>
  <si>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</si>
  <si>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</si>
  <si>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</si>
  <si>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</si>
  <si>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</si>
  <si>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</si>
  <si>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</si>
  <si>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</si>
  <si>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</si>
  <si>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</si>
  <si>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</si>
  <si>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</si>
  <si>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</si>
  <si>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</si>
  <si>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</si>
  <si>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</si>
  <si>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</si>
  <si>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</si>
  <si>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</si>
  <si>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</si>
  <si>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</si>
  <si>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</si>
  <si>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</si>
  <si>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</si>
  <si>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</si>
  <si>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</si>
  <si>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</si>
  <si>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</si>
  <si>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</si>
  <si>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</si>
  <si>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</si>
  <si>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</si>
  <si>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</si>
  <si>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</si>
  <si>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</si>
  <si>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</si>
  <si>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</si>
  <si>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</si>
  <si>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</si>
  <si>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</si>
  <si>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</si>
  <si>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</si>
  <si>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</si>
  <si>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</si>
  <si>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</si>
  <si>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</si>
  <si>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</si>
  <si>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</si>
  <si>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</si>
  <si>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</si>
  <si>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</si>
  <si>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</si>
  <si>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</si>
  <si>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</si>
  <si>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</si>
  <si>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</si>
  <si>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</si>
  <si>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</si>
  <si>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</si>
  <si>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</si>
  <si>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</si>
  <si>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</si>
  <si>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</si>
  <si>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</si>
  <si>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</si>
  <si>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</si>
  <si>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</si>
  <si>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</si>
  <si>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</si>
  <si>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</si>
  <si>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</si>
  <si>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</si>
  <si>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</si>
  <si>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</si>
  <si>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</si>
  <si>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</si>
  <si>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</si>
  <si>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</si>
  <si>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</si>
  <si>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</si>
  <si>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</si>
  <si>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</si>
  <si>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</si>
  <si>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</si>
  <si>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</si>
  <si>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</si>
  <si>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</si>
  <si>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</si>
  <si>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</si>
  <si>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</si>
  <si>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</si>
  <si>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</si>
  <si>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</si>
  <si>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</si>
  <si>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</si>
  <si>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</si>
  <si>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</si>
  <si>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</si>
  <si>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</si>
  <si>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</si>
  <si>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</si>
  <si>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</si>
  <si>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</si>
  <si>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</si>
  <si>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</si>
  <si>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</si>
  <si>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</si>
  <si>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</si>
  <si>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</si>
  <si>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</si>
  <si>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</si>
  <si>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</si>
  <si>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</si>
  <si>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</si>
  <si>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</si>
  <si>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</si>
  <si>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</si>
  <si>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</si>
  <si>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</si>
  <si>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</si>
  <si>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</si>
  <si>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</si>
  <si>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</si>
  <si>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</si>
  <si>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</si>
  <si>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</si>
  <si>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</si>
  <si>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</si>
  <si>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</si>
  <si>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</si>
  <si>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</si>
  <si>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</si>
  <si>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</si>
  <si>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</si>
  <si>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</si>
  <si>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</si>
  <si>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</si>
  <si>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</si>
  <si>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</si>
  <si>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</si>
  <si>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</si>
  <si>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</si>
  <si>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</si>
  <si>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</si>
  <si>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</si>
  <si>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</si>
  <si>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</si>
  <si>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</si>
  <si>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</si>
  <si>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</si>
  <si>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</si>
  <si>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</si>
  <si>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</si>
  <si>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</si>
  <si>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</si>
  <si>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</si>
  <si>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</si>
  <si>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</si>
  <si>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</si>
  <si>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</si>
  <si>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</si>
  <si>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</si>
  <si>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</si>
  <si>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</si>
  <si>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</si>
  <si>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</si>
  <si>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</si>
  <si>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</si>
  <si>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</si>
  <si>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</si>
  <si>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</si>
  <si>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</si>
  <si>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</si>
  <si>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</si>
  <si>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</si>
  <si>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</si>
  <si>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</si>
  <si>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</si>
  <si>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</si>
  <si>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</si>
  <si>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</si>
  <si>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</si>
  <si>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</si>
  <si>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</si>
  <si>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</si>
  <si>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</si>
  <si>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</si>
  <si>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</si>
  <si>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</si>
  <si>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</si>
  <si>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</si>
  <si>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</si>
  <si>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</si>
  <si>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</si>
  <si>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</si>
  <si>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</si>
  <si>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</si>
  <si>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</si>
  <si>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</si>
  <si>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</si>
  <si>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</si>
  <si>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</si>
  <si>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</si>
  <si>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</si>
  <si>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</si>
  <si>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til Forsyningssekretariatet</t>
  </si>
  <si>
    <t>Køb af produkter og ydelser fra andre vandselskaber reguleret af vandsektorloven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</si>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</sst>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250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181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NLY9G7AUG3sG82LiQmaE73ns0ZEKqo+pjqBBC6k2NX/PEeuAsJ2PXAPUO6Nc1aNZgqAKr1leQu1ev2MEU949A==" saltValue="PWrxEzA4sLMyFvk8Mk8N4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202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203</v>
      </c>
      <c r="D9" s="11"/>
      <c r="E9" s="1"/>
      <c r="F9" s="1"/>
    </row>
    <row r="10" spans="1:6" x14ac:dyDescent="0.25">
      <c r="A10" s="1"/>
      <c r="B10" s="63" t="s">
        <v>227</v>
      </c>
      <c r="C10" s="9">
        <v>64044</v>
      </c>
      <c r="D10" s="14" t="s">
        <v>3</v>
      </c>
      <c r="E10" s="1"/>
      <c r="F10" s="1"/>
    </row>
    <row r="11" spans="1:6" x14ac:dyDescent="0.25">
      <c r="A11" s="1"/>
      <c r="B11" s="63" t="s">
        <v>228</v>
      </c>
      <c r="C11" s="9">
        <v>2701280</v>
      </c>
      <c r="D11" s="14" t="s">
        <v>3</v>
      </c>
      <c r="E11" s="1"/>
      <c r="F11" s="1"/>
    </row>
    <row r="12" spans="1:6" x14ac:dyDescent="0.25">
      <c r="A12" s="1"/>
      <c r="B12" s="55" t="s">
        <v>204</v>
      </c>
      <c r="C12" s="12">
        <f>SUM(C10:C11)</f>
        <v>2765324</v>
      </c>
      <c r="D12" s="13" t="s">
        <v>3</v>
      </c>
      <c r="E12" s="1"/>
      <c r="F12" s="1"/>
    </row>
    <row r="13" spans="1:6" x14ac:dyDescent="0.25">
      <c r="A13" s="1"/>
      <c r="B13" s="55" t="s">
        <v>205</v>
      </c>
      <c r="C13" s="12">
        <f>C12*(1+'Fane 12. Nøgletal'!C14)^2</f>
        <v>2783605.2527783606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bdW+McwfSB7zBzVQiZ4pRHWHuyZUeqUmyzSvu6CgTbGrg1ZFpI2/IHvN/rVx5E0xbyRheDwmAzmg6dMhCLTZtg==" saltValue="oyn0y/7+BZAW55LyEHpR8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220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230</v>
      </c>
      <c r="C8" s="116"/>
      <c r="D8" s="116"/>
      <c r="E8" s="116"/>
      <c r="F8" s="117"/>
      <c r="G8" s="1"/>
    </row>
    <row r="9" spans="1:7" x14ac:dyDescent="0.25">
      <c r="A9" s="1"/>
      <c r="B9" s="112" t="s">
        <v>231</v>
      </c>
      <c r="C9" s="113"/>
      <c r="D9" s="114"/>
      <c r="E9" s="9">
        <v>2362020.9629499633</v>
      </c>
      <c r="F9" s="14" t="s">
        <v>3</v>
      </c>
      <c r="G9" s="1"/>
    </row>
    <row r="10" spans="1:7" x14ac:dyDescent="0.25">
      <c r="A10" s="1"/>
      <c r="B10" s="112" t="s">
        <v>232</v>
      </c>
      <c r="C10" s="113"/>
      <c r="D10" s="114"/>
      <c r="E10" s="9">
        <v>-210247.8465647446</v>
      </c>
      <c r="F10" s="14" t="s">
        <v>3</v>
      </c>
      <c r="G10" s="1"/>
    </row>
    <row r="11" spans="1:7" x14ac:dyDescent="0.25">
      <c r="A11" s="1"/>
      <c r="B11" s="112" t="s">
        <v>233</v>
      </c>
      <c r="C11" s="113"/>
      <c r="D11" s="114"/>
      <c r="E11" s="9">
        <v>-968266.2209269125</v>
      </c>
      <c r="F11" s="14" t="s">
        <v>3</v>
      </c>
      <c r="G11" s="1"/>
    </row>
    <row r="12" spans="1:7" x14ac:dyDescent="0.25">
      <c r="A12" s="1"/>
      <c r="B12" s="112" t="s">
        <v>234</v>
      </c>
      <c r="C12" s="113"/>
      <c r="D12" s="114"/>
      <c r="E12" s="9">
        <f>IF(OR(AND(E10&gt;0,E11&lt;0),AND(E11&lt;0,E34&gt;0)),E17+E18,E11)</f>
        <v>-968266.2209269125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235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236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237</v>
      </c>
      <c r="C17" s="113"/>
      <c r="D17" s="114"/>
      <c r="E17" s="9">
        <v>-484133</v>
      </c>
      <c r="F17" s="14" t="s">
        <v>3</v>
      </c>
      <c r="G17" s="1"/>
    </row>
    <row r="18" spans="1:7" x14ac:dyDescent="0.25">
      <c r="A18" s="1"/>
      <c r="B18" s="112" t="s">
        <v>238</v>
      </c>
      <c r="C18" s="113"/>
      <c r="D18" s="114"/>
      <c r="E18" s="9">
        <v>-484133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239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206</v>
      </c>
      <c r="C22" s="58"/>
      <c r="D22" s="58"/>
      <c r="E22" s="58"/>
      <c r="F22" s="59"/>
      <c r="G22" s="1"/>
    </row>
    <row r="23" spans="1:7" x14ac:dyDescent="0.25">
      <c r="A23" s="1"/>
      <c r="B23" s="60" t="s">
        <v>207</v>
      </c>
      <c r="C23" s="61"/>
      <c r="D23" s="62"/>
      <c r="E23" s="9">
        <v>7779513.8496592604</v>
      </c>
      <c r="F23" s="14" t="s">
        <v>3</v>
      </c>
      <c r="G23" s="1"/>
    </row>
    <row r="24" spans="1:7" x14ac:dyDescent="0.25">
      <c r="A24" s="1"/>
      <c r="B24" s="60" t="s">
        <v>208</v>
      </c>
      <c r="C24" s="61"/>
      <c r="D24" s="62"/>
      <c r="E24" s="9">
        <v>8196047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247</v>
      </c>
      <c r="C26" s="65"/>
      <c r="D26" s="66"/>
      <c r="E26" s="45">
        <f>E23-(E24-E25)</f>
        <v>-416533.15034073964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240</v>
      </c>
      <c r="C29" s="116"/>
      <c r="D29" s="116"/>
      <c r="E29" s="116"/>
      <c r="F29" s="117"/>
      <c r="G29" s="1"/>
    </row>
    <row r="30" spans="1:7" x14ac:dyDescent="0.25">
      <c r="A30" s="1"/>
      <c r="B30" s="136" t="s">
        <v>241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-484133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242</v>
      </c>
      <c r="C33" s="116"/>
      <c r="D33" s="116"/>
      <c r="E33" s="116"/>
      <c r="F33" s="117"/>
      <c r="G33" s="1"/>
    </row>
    <row r="34" spans="1:7" x14ac:dyDescent="0.25">
      <c r="A34" s="1"/>
      <c r="B34" s="130" t="s">
        <v>248</v>
      </c>
      <c r="C34" s="131"/>
      <c r="D34" s="132"/>
      <c r="E34" s="9">
        <v>0</v>
      </c>
      <c r="F34" s="14"/>
      <c r="G34" s="1"/>
    </row>
    <row r="35" spans="1:7" x14ac:dyDescent="0.2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-416533.15034073964</v>
      </c>
      <c r="F35" s="14" t="s">
        <v>3</v>
      </c>
      <c r="G35" s="1"/>
    </row>
    <row r="36" spans="1:7" x14ac:dyDescent="0.2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-104133.28758518491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91" t="s">
        <v>246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FBPFY131f/0EKq5L/pRMfKCU9vDsTwR9kM0UhWbok70yi2GPbRgRQ6fcVLZCoaToDdWNj9/WZqIwuGzAs9WaCg==" saltValue="FilPgn3esN5896gU8l8Zjg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249</v>
      </c>
      <c r="C10" s="6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0FStrvLm/FF1M6bj9Ji19VUamMpZZs2QDBAy47kmbBikm5nmGF5OQ116BvJ49kpsG9T+WEoox5O0LOHorgrK/w==" saltValue="vYn2qseizgv3LoPx/QXvy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5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v4vflp9DA4TLGOeBSEZ2XFnt6KyZI54IVsW1Xkwr8FIRumo+aCr0D+DvXw51UMDypvKrt0QuarDRdraZdMS1AQ==" saltValue="ugYulK9NElkdGgr/XgX0a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245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245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245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211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245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uC98PyDP/1xFQpaBggC5ZloEm00F58bMHp7fNmRP4+6dWPwtlANv6kzeCo3/3KDCeMWs+5E/tSeMmI5LJmgPQ==" saltValue="egG5xsh/9EQF7cYwe2Gkf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fJoKKoL+QEms8Hon275whunUDPIDBn/HYqMLnN5l7o26bAwONq6Sf6WCs6XvWXihFFJslyKeTiGwYhbJdfneMw==" saltValue="o0TAmwQb1uzBvuJC11rXK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229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229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214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229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vwJOuR61hOa+r+r/3pJ0b0zT6xrxH/gA7UoyxM/AlDq/NUKvTCI6wPtp5lhei1Rnb1opnpZENDtvP4L+cDx+w==" saltValue="adCvTv57UPRYMKxBu7M3S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VouNkCGfU9xWcuNK+p+E65EEgTWNKSSmA3u2JP4GQRuhh++qFRJt3p2hSVM5WRQiRgA4G/zJS6GgVultYusgrQ==" saltValue="xUR9XfCAny92ORRGkVPQh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4981275.5336195845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60771.561510158936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-23052.351803286892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-60396.763571891657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-68786.724626825278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4889811.2551277392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omk.'!C13</f>
        <v>2783605.2527783606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-484133</v>
      </c>
      <c r="D30" s="11" t="s">
        <v>3</v>
      </c>
      <c r="E30" s="1"/>
    </row>
    <row r="31" spans="1:5" x14ac:dyDescent="0.25">
      <c r="A31" s="1"/>
      <c r="B31" s="36" t="s">
        <v>224</v>
      </c>
      <c r="C31" s="56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7189283.5079060998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HvRQZYejMAaiWR3vXZ87OOLUpYCl6S4kDkvtzQKZiB/oyElWrFdPcWdlYSCZ2ZE8cOJDWcoQv8TMqlXUrzCkyg==" saltValue="ojp6DPYHF5n5Ga7NOG+R5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134</v>
      </c>
      <c r="C8" s="7">
        <f>'Fane 2.1. Økonomisk ramme 2022'!C22</f>
        <v>4889811.2551277392</v>
      </c>
      <c r="D8" s="8" t="s">
        <v>3</v>
      </c>
      <c r="E8" s="1"/>
    </row>
    <row r="9" spans="1:5" ht="15" customHeight="1" x14ac:dyDescent="0.2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2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16136.377141921539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-22430.102022811912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drift'!G44</f>
        <v>-59384.151433845334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anlæg'!G44</f>
        <v>-36120.526681266332</v>
      </c>
      <c r="D14" s="8" t="s">
        <v>3</v>
      </c>
      <c r="E14" s="1"/>
    </row>
    <row r="15" spans="1:5" ht="15" customHeight="1" x14ac:dyDescent="0.25">
      <c r="A15" s="1"/>
      <c r="B15" s="52" t="s">
        <v>20</v>
      </c>
      <c r="C15" s="10">
        <f>SUM(C8:C14)</f>
        <v>4788012.8521317374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omk.'!C13*(1+'Fane 12. Nøgletal'!C14)</f>
        <v>2792791.1501125293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6" t="s">
        <v>161</v>
      </c>
      <c r="C22" s="56"/>
      <c r="D22" s="20"/>
      <c r="E22" s="1"/>
    </row>
    <row r="23" spans="1:5" ht="15" customHeight="1" x14ac:dyDescent="0.25">
      <c r="A23" s="1"/>
      <c r="B23" s="67" t="s">
        <v>162</v>
      </c>
      <c r="C23" s="10">
        <f>'Fane 7. Kontrol af ØR2020'!E37</f>
        <v>-104133.28758518491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97</v>
      </c>
      <c r="C26" s="12">
        <f>SUM(C15,C17,C21,C23,C25)</f>
        <v>7476670.7146590818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rpCwyP1pzT8uwXBdtL/BjbGAvqbDgRzi4ay/4ya8hsE28vCv1DKJhxEEphNlU3CEcBV+tSzEuFxT21Swo7JYLg==" saltValue="FguZAQ+pvZhBb4mD1hwqV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2023'!C15</f>
        <v>4788012.8521317374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15800.442412034734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-21963.141552187368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-58388.516750905481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anlæg'!G54</f>
        <v>-35703.376497908663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4687758.2597427703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omk.'!C13*(1+'Fane 12. Nøgletal'!C14)^2</f>
        <v>2802007.3609079011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-104133.28758518491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6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186</v>
      </c>
      <c r="C26" s="12">
        <f>SUM(C15,C17,C21,C23,C25)</f>
        <v>7385632.3330654865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feoSD4F20iTkJgSuROT3nmsbJQ814iVrxwpGhw1u1gXbXxG4MofMNbJQrbMOAR9fCmE24/mcVrkibafmbF/06w==" saltValue="9j1LkTT6Uot3B8BDAfff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188</v>
      </c>
      <c r="C8" s="7">
        <f>'Fane 2.3. Økonomisk ramme 2024'!C15</f>
        <v>4687758.2597427703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15469.602257151142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-21503.262710610034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-57409.574879059794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anlæg'!G60</f>
        <v>-35291.043915274553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4589023.980494977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omk.'!C13*(1+'Fane 12. Nøgletal'!C14)^3</f>
        <v>2811253.9851988973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-104133.28758518491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189</v>
      </c>
      <c r="C26" s="12">
        <f>SUM(C15,C17,C21,C23,C25)</f>
        <v>7296144.6781086894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BylqRk5sIqKYN1AMCkleEJSUTkfq7w13OZuUHFJ6OYgEwmDhkWRzRZDwiKdnJPlLWm8BwPk4pTQEkEKB1Ig2Lw==" saltValue="9EtC8ywr6yM/br3L90yro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190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223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5073622.9088450782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0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61898.199487909958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-23479.717076988454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-60886.534858291758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-69879.322778122601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4981275.5336195845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3189388.7779059601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-484133</v>
      </c>
      <c r="F28" s="11" t="s">
        <v>3</v>
      </c>
      <c r="G28" s="1"/>
    </row>
    <row r="29" spans="1:7" x14ac:dyDescent="0.25">
      <c r="A29" s="1"/>
      <c r="B29" s="55" t="s">
        <v>243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244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7686531.3115255442</v>
      </c>
      <c r="F31" s="13" t="s">
        <v>3</v>
      </c>
      <c r="G31" s="1"/>
    </row>
    <row r="32" spans="1:7" ht="27.75" customHeight="1" x14ac:dyDescent="0.25">
      <c r="A32" s="1"/>
      <c r="B32" s="91" t="s">
        <v>191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9EJtHyDrv+bUjvQnVTmjoWZWmcCEPVa//Xg9fFFgc4jHTUh1HVdM7dKMT9i5XSn1xi6/WKYLdcYNnvgknKLRQ==" saltValue="FsXyvQVWwHtkkkU46stSIA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3113747.0018212935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62274.940036425869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3090225.7569695353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61804.515139390707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3079601.5608170736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42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61592.031216341471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3069013.8906509844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42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61380.277813019689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3044326.7429145877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42"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60886.534858291758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3019838.1785945827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42">
        <v>0</v>
      </c>
      <c r="H36" s="14" t="s">
        <v>3</v>
      </c>
      <c r="I36" s="1"/>
    </row>
    <row r="37" spans="1:9" x14ac:dyDescent="0.25">
      <c r="A37" s="1"/>
      <c r="B37" s="112" t="s">
        <v>221</v>
      </c>
      <c r="C37" s="113"/>
      <c r="D37" s="113"/>
      <c r="E37" s="113"/>
      <c r="F37" s="114"/>
      <c r="G37" s="42">
        <v>0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60396.763571891657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2969207.5716922665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42"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59384.151433845334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2919425.8375452738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42"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58388.516750905481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198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199</v>
      </c>
      <c r="C54" s="113"/>
      <c r="D54" s="113"/>
      <c r="E54" s="113"/>
      <c r="F54" s="114"/>
      <c r="G54" s="24">
        <f>(G48+G49-G50)*(1+'Fane 12. Nøgletal'!C14)</f>
        <v>2870478.7439529896</v>
      </c>
      <c r="H54" s="14" t="s">
        <v>3</v>
      </c>
      <c r="I54" s="1"/>
    </row>
    <row r="55" spans="1:9" x14ac:dyDescent="0.25">
      <c r="A55" s="1"/>
      <c r="B55" s="112" t="s">
        <v>200</v>
      </c>
      <c r="C55" s="113"/>
      <c r="D55" s="113"/>
      <c r="E55" s="113"/>
      <c r="F55" s="114"/>
      <c r="G55" s="42">
        <v>0</v>
      </c>
      <c r="H55" s="14" t="s">
        <v>3</v>
      </c>
      <c r="I55" s="1"/>
    </row>
    <row r="56" spans="1:9" x14ac:dyDescent="0.25">
      <c r="A56" s="1"/>
      <c r="B56" s="112" t="s">
        <v>201</v>
      </c>
      <c r="C56" s="113"/>
      <c r="D56" s="113"/>
      <c r="E56" s="113"/>
      <c r="F56" s="114"/>
      <c r="G56" s="24">
        <f>(G54+G55)*'Fane 12. Nøgletal'!C29</f>
        <v>57409.574879059794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h6SlU/SVbepl7qMXraWDKocb+HQrFi74ySvHA0bnwXzaQi+vXPTVulyRDFOVd9MBLIrjVQjpkUQT40VdQbr0Bw==" saltValue="s8dZ2+l5CZRtZQxe/0rCEg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2475756.0547162858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22529.380097918201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2484382.6533860206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22607.88214581279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2503378.7648741673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8861.6676455542656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21856.491762921574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2532471.4293555892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42">
        <v>0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22032.501435393624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2541066.2828408219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42">
        <v>0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69879.322778122601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2501335.4409754644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2" t="s">
        <v>193</v>
      </c>
      <c r="C37" s="113"/>
      <c r="D37" s="113"/>
      <c r="E37" s="113"/>
      <c r="F37" s="114"/>
      <c r="G37" s="42">
        <v>0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68786.724626825278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2440576.1271125898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42"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36120.526681266332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5" t="s">
        <v>153</v>
      </c>
      <c r="C51" s="116"/>
      <c r="D51" s="116"/>
      <c r="E51" s="116"/>
      <c r="F51" s="116"/>
      <c r="G51" s="116"/>
      <c r="H51" s="117"/>
      <c r="I51" s="1"/>
    </row>
    <row r="52" spans="1:9" x14ac:dyDescent="0.25">
      <c r="A52" s="1"/>
      <c r="B52" s="112" t="s">
        <v>154</v>
      </c>
      <c r="C52" s="113"/>
      <c r="D52" s="113"/>
      <c r="E52" s="113"/>
      <c r="F52" s="114"/>
      <c r="G52" s="24">
        <f>(G42+G43-G44)*(1+'Fane 12. Nøgletal'!C14)</f>
        <v>2412390.3039127472</v>
      </c>
      <c r="H52" s="14" t="s">
        <v>3</v>
      </c>
      <c r="I52" s="1"/>
    </row>
    <row r="53" spans="1:9" x14ac:dyDescent="0.25">
      <c r="A53" s="1"/>
      <c r="B53" s="112" t="s">
        <v>155</v>
      </c>
      <c r="C53" s="113"/>
      <c r="D53" s="113"/>
      <c r="E53" s="113"/>
      <c r="F53" s="114"/>
      <c r="G53" s="42">
        <v>0</v>
      </c>
      <c r="H53" s="14" t="s">
        <v>3</v>
      </c>
      <c r="I53" s="1"/>
    </row>
    <row r="54" spans="1:9" x14ac:dyDescent="0.25">
      <c r="A54" s="1"/>
      <c r="B54" s="112" t="s">
        <v>156</v>
      </c>
      <c r="C54" s="113"/>
      <c r="D54" s="113"/>
      <c r="E54" s="113"/>
      <c r="F54" s="114"/>
      <c r="G54" s="24">
        <f>(G52+G53)*'Fane 12. Nøgletal'!C24</f>
        <v>35703.376497908663</v>
      </c>
      <c r="H54" s="14" t="s">
        <v>3</v>
      </c>
      <c r="I54" s="1"/>
    </row>
    <row r="55" spans="1:9" x14ac:dyDescent="0.25">
      <c r="A55" s="1"/>
      <c r="B55" s="55"/>
      <c r="C55" s="56"/>
      <c r="D55" s="56"/>
      <c r="E55" s="56"/>
      <c r="F55" s="56"/>
      <c r="G55" s="5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5" t="s">
        <v>194</v>
      </c>
      <c r="C57" s="116"/>
      <c r="D57" s="116"/>
      <c r="E57" s="116"/>
      <c r="F57" s="116"/>
      <c r="G57" s="116"/>
      <c r="H57" s="117"/>
      <c r="I57" s="1"/>
    </row>
    <row r="58" spans="1:9" x14ac:dyDescent="0.25">
      <c r="A58" s="1"/>
      <c r="B58" s="112" t="s">
        <v>195</v>
      </c>
      <c r="C58" s="113"/>
      <c r="D58" s="113"/>
      <c r="E58" s="113"/>
      <c r="F58" s="114"/>
      <c r="G58" s="24">
        <f>(G52+G53-G54)*(1+'Fane 12. Nøgletal'!C14)</f>
        <v>2384529.9942753077</v>
      </c>
      <c r="H58" s="14" t="s">
        <v>3</v>
      </c>
      <c r="I58" s="1"/>
    </row>
    <row r="59" spans="1:9" x14ac:dyDescent="0.25">
      <c r="A59" s="1"/>
      <c r="B59" s="112" t="s">
        <v>196</v>
      </c>
      <c r="C59" s="113"/>
      <c r="D59" s="113"/>
      <c r="E59" s="113"/>
      <c r="F59" s="114"/>
      <c r="G59" s="42">
        <v>0</v>
      </c>
      <c r="H59" s="14" t="s">
        <v>3</v>
      </c>
      <c r="I59" s="1"/>
    </row>
    <row r="60" spans="1:9" x14ac:dyDescent="0.25">
      <c r="A60" s="1"/>
      <c r="B60" s="112" t="s">
        <v>197</v>
      </c>
      <c r="C60" s="113"/>
      <c r="D60" s="113"/>
      <c r="E60" s="113"/>
      <c r="F60" s="114"/>
      <c r="G60" s="24">
        <f>(G58+G59)*'Fane 12. Nøgletal'!C24</f>
        <v>35291.043915274553</v>
      </c>
      <c r="H60" s="14" t="s">
        <v>3</v>
      </c>
      <c r="I60" s="1"/>
    </row>
    <row r="61" spans="1:9" x14ac:dyDescent="0.25">
      <c r="A61" s="1"/>
      <c r="B61" s="55"/>
      <c r="C61" s="56"/>
      <c r="D61" s="56"/>
      <c r="E61" s="56"/>
      <c r="F61" s="56"/>
      <c r="G61" s="56"/>
      <c r="H61" s="20"/>
      <c r="I61" s="1"/>
    </row>
  </sheetData>
  <sheetProtection algorithmName="SHA-512" hashValue="h0F0qcZeRDW6T+MBe7XmuNEygLJWKIuXHN2YD3WSd3q52jQ/rCb/Jdra0iCxD3qXJBR0FN3jGivC0RbgR/twLA==" saltValue="X0Xo6zugoaeHATOWz8RTMg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7:H57"/>
    <mergeCell ref="B58:F58"/>
    <mergeCell ref="B59:F59"/>
    <mergeCell ref="B60:F60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0.02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4.5720223092628022E-3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EtVWtw25ZIY3hF3TQS5EBSXEyt8DiqHrCZNnSRPtP2ws/+o3qwTellOEM5EsEhXir44HKp9i3aW7iLH6pWTOA==" saltValue="VD9izLNTJd8aUzwiJYw9kQ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2021-10-12T11:35:47Z</dcterms:modified>
</cp:coreProperties>
</file>