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E:\VAND\Sagsbehandling\Benchmarking\Benchmarking 2026\4. Modelpapir\"/>
    </mc:Choice>
  </mc:AlternateContent>
  <xr:revisionPtr revIDLastSave="0" documentId="13_ncr:1_{6B54C784-28E7-4CA3-8768-EBAEAE7C0FA3}" xr6:coauthVersionLast="36" xr6:coauthVersionMax="36" xr10:uidLastSave="{00000000-0000-0000-0000-000000000000}"/>
  <bookViews>
    <workbookView xWindow="0" yWindow="0" windowWidth="28800" windowHeight="9405" xr2:uid="{C9DA95CF-69F9-443B-A8FA-B7BB263986D4}"/>
  </bookViews>
  <sheets>
    <sheet name="Til R-koder" sheetId="2" r:id="rId1"/>
    <sheet name="Beskrivelse af data til R-koder" sheetId="3" r:id="rId2"/>
    <sheet name="Potentialer og krav" sheetId="4" r:id="rId3"/>
    <sheet name="Netvolumenmål gns." sheetId="5" r:id="rId4"/>
    <sheet name="Netvolumenmål 2023" sheetId="6" r:id="rId5"/>
    <sheet name="Netvolumenmål 2024" sheetId="7" r:id="rId6"/>
    <sheet name="Costdrivere gns." sheetId="8" r:id="rId7"/>
    <sheet name="Costdrivere 2024" sheetId="9" r:id="rId8"/>
    <sheet name="Costdrivere 2023" sheetId="10" r:id="rId9"/>
    <sheet name="Renseanlæg" sheetId="11" r:id="rId10"/>
    <sheet name="Nøgletal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8" hidden="1">'Costdrivere 2023'!$A$4:$AR$79</definedName>
    <definedName name="_xlnm._FilterDatabase" localSheetId="7" hidden="1">'Costdrivere 2024'!$A$4:$AR$79</definedName>
    <definedName name="_xlnm._FilterDatabase" localSheetId="6" hidden="1">'Costdrivere gns.'!$A$4:$L$79</definedName>
    <definedName name="_xlnm._FilterDatabase" localSheetId="9" hidden="1">Renseanlæg!$A$2:$V$465</definedName>
    <definedName name="Akt_NøgleTal" localSheetId="1">'[1]Potentialer og krav'!#REF!</definedName>
    <definedName name="Akt_NøgleTal" localSheetId="0">'[2]Potentialer og krav'!$C$1</definedName>
    <definedName name="Akt_NøgleTal">#REF!</definedName>
    <definedName name="F" localSheetId="1">#REF!</definedName>
    <definedName name="Opstart_Alder_Ark" localSheetId="1">#REF!</definedName>
    <definedName name="Opstart_Alder_Fil" localSheetId="1">#REF!</definedName>
    <definedName name="Opstart_Alder_Kol_Sidste" localSheetId="1">#REF!</definedName>
    <definedName name="Opstart_Alder_Kol_Start" localSheetId="1">#REF!</definedName>
    <definedName name="Opstart_Alder_Kol_VirkID" localSheetId="1">#REF!</definedName>
    <definedName name="Opstart_Alder_Kol_År1" localSheetId="1">#REF!</definedName>
    <definedName name="Opstart_Alder_Kol_År2" localSheetId="1">#REF!</definedName>
    <definedName name="Opstart_Alder_Overskrift_VirkId" localSheetId="1">#REF!</definedName>
    <definedName name="Opstart_Alder_Række_Start" localSheetId="1">#REF!</definedName>
    <definedName name="Opstart_Alder_Sti" localSheetId="1">#REF!</definedName>
    <definedName name="Opstart_BehandlingBegyndt" localSheetId="1">#REF!</definedName>
    <definedName name="Opstart_Capex_Ark" localSheetId="1">#REF!</definedName>
    <definedName name="Opstart_Capex_Fil" localSheetId="1">#REF!</definedName>
    <definedName name="Opstart_Capex_Kol_Sidste" localSheetId="1">#REF!</definedName>
    <definedName name="Opstart_Capex_Kol_Start" localSheetId="1">#REF!</definedName>
    <definedName name="Opstart_Capex_Kol_VirkID" localSheetId="1">#REF!</definedName>
    <definedName name="Opstart_Capex_Overskrift_Dist" localSheetId="1">#REF!</definedName>
    <definedName name="Opstart_Capex_Overskrift_Fælles" localSheetId="1">#REF!</definedName>
    <definedName name="Opstart_Capex_Overskrift_Prod" localSheetId="1">#REF!</definedName>
    <definedName name="Opstart_Capex_Overskrift_VirkId" localSheetId="1">#REF!</definedName>
    <definedName name="Opstart_Capex_Overskrift_År" localSheetId="1">#REF!</definedName>
    <definedName name="Opstart_Capex_Række_Start" localSheetId="1">#REF!</definedName>
    <definedName name="Opstart_Capex_Sti" localSheetId="1">#REF!</definedName>
    <definedName name="Opstart_DevVandM_Ark" localSheetId="1">#REF!</definedName>
    <definedName name="Opstart_DevVandM_Fil" localSheetId="1">#REF!</definedName>
    <definedName name="Opstart_DevVandM_Kol_Sidste" localSheetId="1">#REF!</definedName>
    <definedName name="Opstart_DevVandM_Kol_Start" localSheetId="1">#REF!</definedName>
    <definedName name="Opstart_DevVandM_Kol_VirkID" localSheetId="1">#REF!</definedName>
    <definedName name="Opstart_DevVandM_Kol_År1" localSheetId="1">#REF!</definedName>
    <definedName name="Opstart_DevVandM_Kol_År2" localSheetId="1">#REF!</definedName>
    <definedName name="Opstart_DevVandM_Overskrift_VirkId" localSheetId="1">#REF!</definedName>
    <definedName name="Opstart_DevVandM_Række_Start" localSheetId="1">#REF!</definedName>
    <definedName name="Opstart_DevVandM_Sti" localSheetId="1">#REF!</definedName>
    <definedName name="Opstart_ErLåst" localSheetId="1">#REF!</definedName>
    <definedName name="Opstart_GenInv_Ark" localSheetId="1">#REF!</definedName>
    <definedName name="Opstart_GenInv_Fil" localSheetId="1">#REF!</definedName>
    <definedName name="Opstart_GenInv_Kol_Sidste" localSheetId="1">#REF!</definedName>
    <definedName name="Opstart_GenInv_Kol_Start" localSheetId="1">#REF!</definedName>
    <definedName name="Opstart_GenInv_Kol_VirkID" localSheetId="1">#REF!</definedName>
    <definedName name="Opstart_GenInv_Kol_År1" localSheetId="1">#REF!</definedName>
    <definedName name="Opstart_GenInv_Kol_År2" localSheetId="1">#REF!</definedName>
    <definedName name="Opstart_GenInv_Overskrift_VirkId" localSheetId="1">#REF!</definedName>
    <definedName name="Opstart_GenInv_Række_Start" localSheetId="1">#REF!</definedName>
    <definedName name="Opstart_GenInv_Sti" localSheetId="1">#REF!</definedName>
    <definedName name="Opstart_HistInv_Ark" localSheetId="1">#REF!</definedName>
    <definedName name="Opstart_HistInv_Fil" localSheetId="1">#REF!</definedName>
    <definedName name="Opstart_HistInv_Kol_Sidste" localSheetId="1">#REF!</definedName>
    <definedName name="Opstart_HistInv_Kol_Start" localSheetId="1">#REF!</definedName>
    <definedName name="Opstart_HistInv_Kol_VirkID" localSheetId="1">#REF!</definedName>
    <definedName name="Opstart_HistInv_Kol_År1" localSheetId="1">#REF!</definedName>
    <definedName name="Opstart_HistInv_Kol_År2" localSheetId="1">#REF!</definedName>
    <definedName name="Opstart_HistInv_Overskrift_VirkId" localSheetId="1">#REF!</definedName>
    <definedName name="Opstart_HistInv_Række_Start" localSheetId="1">#REF!</definedName>
    <definedName name="Opstart_HistInv_Sti" localSheetId="1">#REF!</definedName>
    <definedName name="Opstart_Ledning_Ark" localSheetId="1">#REF!</definedName>
    <definedName name="Opstart_Ledning_Fil" localSheetId="1">#REF!</definedName>
    <definedName name="Opstart_Ledning_Kol_Sidste" localSheetId="1">#REF!</definedName>
    <definedName name="Opstart_Ledning_Kol_Start" localSheetId="1">#REF!</definedName>
    <definedName name="Opstart_Ledning_Kol_VirkID" localSheetId="1">#REF!</definedName>
    <definedName name="Opstart_Ledning_Kol_År1" localSheetId="1">#REF!</definedName>
    <definedName name="Opstart_Ledning_Kol_År2" localSheetId="1">#REF!</definedName>
    <definedName name="Opstart_Ledning_Række_Start" localSheetId="1">#REF!</definedName>
    <definedName name="Opstart_Ledning_Sti" localSheetId="1">#REF!</definedName>
    <definedName name="Opstart_LukDato" localSheetId="1">#REF!</definedName>
    <definedName name="Opstart_Låsning_Dato" localSheetId="1">#REF!</definedName>
    <definedName name="Opstart_NVREG_CAPEX_Alder" localSheetId="1">#REF!</definedName>
    <definedName name="Opstart_NVREG_CAPEX_Skæring" localSheetId="1">#REF!</definedName>
    <definedName name="Opstart_NVREG_CAPEX_Tæthed" localSheetId="1">#REF!</definedName>
    <definedName name="Opstart_NVREG_OPEX_Alder" localSheetId="1">#REF!</definedName>
    <definedName name="Opstart_NVREG_OPEX_Skæring" localSheetId="1">#REF!</definedName>
    <definedName name="Opstart_NVREG_OPEX_Tæthed" localSheetId="1">#REF!</definedName>
    <definedName name="Opstart_NyOm_K01" localSheetId="1">#REF!</definedName>
    <definedName name="Opstart_NyOm_K02" localSheetId="1">#REF!</definedName>
    <definedName name="Opstart_NyOm_K03" localSheetId="1">#REF!</definedName>
    <definedName name="Opstart_NyOm_K04" localSheetId="1">#REF!</definedName>
    <definedName name="Opstart_NyOm_K05" localSheetId="1">#REF!</definedName>
    <definedName name="Opstart_NyOm_K06" localSheetId="1">#REF!</definedName>
    <definedName name="Opstart_NyOm_K07" localSheetId="1">#REF!</definedName>
    <definedName name="Opstart_NyOm_K08" localSheetId="1">#REF!</definedName>
    <definedName name="Opstart_NyOm_K09" localSheetId="1">#REF!</definedName>
    <definedName name="Opstart_NyOm_K10" localSheetId="1">#REF!</definedName>
    <definedName name="Opstart_NyOm_K11" localSheetId="1">#REF!</definedName>
    <definedName name="Opstart_NyOm_K12" localSheetId="1">#REF!</definedName>
    <definedName name="Opstart_NyOm_Område" localSheetId="1">#REF!</definedName>
    <definedName name="Opstart_OBMiK_Ark" localSheetId="1">#REF!</definedName>
    <definedName name="Opstart_OBMiK_Fil" localSheetId="1">#REF!</definedName>
    <definedName name="Opstart_OBMiK_Kol_Sidste" localSheetId="1">#REF!</definedName>
    <definedName name="Opstart_OBMiK_Kol_Start" localSheetId="1">#REF!</definedName>
    <definedName name="Opstart_OBMiK_Kol_VirkID" localSheetId="1">#REF!</definedName>
    <definedName name="Opstart_OBMiK_Område" localSheetId="1">#REF!</definedName>
    <definedName name="Opstart_OBMiK_Overskrift_VirkId" localSheetId="1">#REF!</definedName>
    <definedName name="Opstart_OBMiK_Række_Start" localSheetId="1">#REF!</definedName>
    <definedName name="Opstart_OBMiK_Sti" localSheetId="1">#REF!</definedName>
    <definedName name="Opstart_OBMiK_SumKol" localSheetId="1">#REF!</definedName>
    <definedName name="Opstart_Periode" localSheetId="1">#REF!</definedName>
    <definedName name="Opstart_Periode" localSheetId="0">[2]Opstart!$B$3</definedName>
    <definedName name="Opstart_Periode">[3]Opstart!$B$3</definedName>
    <definedName name="Opstart_PSF" localSheetId="1">#REF!</definedName>
    <definedName name="Opstart_SelskabsType" localSheetId="1">#REF!</definedName>
    <definedName name="Opstart_StiSkabelon" localSheetId="1">#REF!</definedName>
    <definedName name="Opstart_StiUdvikling" localSheetId="1">#REF!</definedName>
    <definedName name="Opstart_ØRBM_Ark" localSheetId="1">#REF!</definedName>
    <definedName name="Opstart_ØRBM_Fil" localSheetId="1">#REF!</definedName>
    <definedName name="Opstart_ØRBM_K01" localSheetId="1">#REF!</definedName>
    <definedName name="Opstart_ØRBM_K02" localSheetId="1">#REF!</definedName>
    <definedName name="Opstart_ØRBM_K03" localSheetId="1">#REF!</definedName>
    <definedName name="Opstart_ØRBM_K04" localSheetId="1">#REF!</definedName>
    <definedName name="Opstart_ØRBM_K05" localSheetId="1">#REF!</definedName>
    <definedName name="Opstart_ØRBM_K06" localSheetId="1">#REF!</definedName>
    <definedName name="Opstart_ØRBM_K07" localSheetId="1">#REF!</definedName>
    <definedName name="Opstart_ØRBM_K08" localSheetId="1">#REF!</definedName>
    <definedName name="Opstart_ØRBM_K09" localSheetId="1">#REF!</definedName>
    <definedName name="Opstart_ØRBM_Kol_Sidste" localSheetId="1">#REF!</definedName>
    <definedName name="Opstart_ØRBM_Kol_Start" localSheetId="1">#REF!</definedName>
    <definedName name="Opstart_ØRBM_Kol_VirkID" localSheetId="1">#REF!</definedName>
    <definedName name="Opstart_ØRBM_Område" localSheetId="1">#REF!</definedName>
    <definedName name="Opstart_ØRBM_Overskrift_VirkId" localSheetId="1">#REF!</definedName>
    <definedName name="Opstart_ØRBM_Række_Start" localSheetId="1">#REF!</definedName>
    <definedName name="Opstart_ØRBM_Sti" localSheetId="1">#REF!</definedName>
    <definedName name="rente" localSheetId="1">'[4]Potentialer og krav'!#REF!</definedName>
    <definedName name="rente">'[5]Potentialer og krav'!#REF!</definedName>
    <definedName name="Tabel_NøgleTal" localSheetId="1">[6]Nøgletal!$A$1:$C$28</definedName>
    <definedName name="Tabel_NøgleTal" localSheetId="0">[2]Nøgletal!$A$1:$C$28</definedName>
    <definedName name="Tabel_NøgleTal">Nøgletal!$A$1:$C$28</definedName>
    <definedName name="Z_18D33DDA_8E01_45BD_88FD_64C308C30629_.wvu.Cols" localSheetId="8" hidden="1">'Costdrivere 2023'!#REF!</definedName>
    <definedName name="Z_18D33DDA_8E01_45BD_88FD_64C308C30629_.wvu.Cols" localSheetId="7" hidden="1">'Costdrivere 2024'!#REF!</definedName>
    <definedName name="Z_18D33DDA_8E01_45BD_88FD_64C308C30629_.wvu.Cols" localSheetId="9" hidden="1">Renseanlæg!#REF!</definedName>
    <definedName name="Z_18D33DDA_8E01_45BD_88FD_64C308C30629_.wvu.FilterData" localSheetId="8" hidden="1">'Costdrivere 2023'!$A$4:$AR$79</definedName>
    <definedName name="Z_18D33DDA_8E01_45BD_88FD_64C308C30629_.wvu.FilterData" localSheetId="7" hidden="1">'Costdrivere 2024'!$A$4:$AR$79</definedName>
    <definedName name="Z_18D33DDA_8E01_45BD_88FD_64C308C30629_.wvu.FilterData" localSheetId="6" hidden="1">'Costdrivere gns.'!$A$4:$L$79</definedName>
    <definedName name="Z_18D33DDA_8E01_45BD_88FD_64C308C30629_.wvu.FilterData" localSheetId="9" hidden="1">Renseanlæg!$A$2:$V$465</definedName>
    <definedName name="Z_18D33DDA_8E01_45BD_88FD_64C308C30629_.wvu.Rows" localSheetId="8" hidden="1">'Costdrivere 2023'!#REF!,'Costdrivere 2023'!$3:$3</definedName>
    <definedName name="Z_18D33DDA_8E01_45BD_88FD_64C308C30629_.wvu.Rows" localSheetId="7" hidden="1">'Costdrivere 2024'!#REF!,'Costdrivere 2024'!$3:$3</definedName>
    <definedName name="Z_18D33DDA_8E01_45BD_88FD_64C308C30629_.wvu.Rows" localSheetId="6" hidden="1">'Costdrivere gns.'!#REF!,'Costdrivere gns.'!$3:$3</definedName>
    <definedName name="Z_18D33DDA_8E01_45BD_88FD_64C308C30629_.wvu.Rows" localSheetId="4" hidden="1">'Netvolumenmål 2023'!#REF!,'Netvolumenmål 2023'!$2:$2</definedName>
    <definedName name="Z_18D33DDA_8E01_45BD_88FD_64C308C30629_.wvu.Rows" localSheetId="5" hidden="1">'Netvolumenmål 2024'!#REF!,'Netvolumenmål 2024'!$2:$2</definedName>
    <definedName name="Z_18D33DDA_8E01_45BD_88FD_64C308C30629_.wvu.Rows" localSheetId="3" hidden="1">'Netvolumenmål gns.'!#REF!,'Netvolumenmål gns.'!$2:$2</definedName>
    <definedName name="Z_18D33DDA_8E01_45BD_88FD_64C308C30629_.wvu.Rows" localSheetId="9" hidden="1">Renseanlæg!#REF!,Renseanlæg!#REF!</definedName>
    <definedName name="Z_A3159583_ADED_4B77_9E8A_A5A5B911EE2E_.wvu.Cols" localSheetId="8" hidden="1">'Costdrivere 2023'!#REF!</definedName>
    <definedName name="Z_A3159583_ADED_4B77_9E8A_A5A5B911EE2E_.wvu.Cols" localSheetId="7" hidden="1">'Costdrivere 2024'!#REF!</definedName>
    <definedName name="Z_A3159583_ADED_4B77_9E8A_A5A5B911EE2E_.wvu.Cols" localSheetId="9" hidden="1">Renseanlæg!#REF!</definedName>
    <definedName name="Z_A3159583_ADED_4B77_9E8A_A5A5B911EE2E_.wvu.FilterData" localSheetId="8" hidden="1">'Costdrivere 2023'!$A$4:$AR$79</definedName>
    <definedName name="Z_A3159583_ADED_4B77_9E8A_A5A5B911EE2E_.wvu.FilterData" localSheetId="7" hidden="1">'Costdrivere 2024'!$A$4:$AR$79</definedName>
    <definedName name="Z_A3159583_ADED_4B77_9E8A_A5A5B911EE2E_.wvu.FilterData" localSheetId="6" hidden="1">'Costdrivere gns.'!$A$4:$L$79</definedName>
    <definedName name="Z_A3159583_ADED_4B77_9E8A_A5A5B911EE2E_.wvu.FilterData" localSheetId="9" hidden="1">Renseanlæg!$A$2:$V$465</definedName>
    <definedName name="Z_A3159583_ADED_4B77_9E8A_A5A5B911EE2E_.wvu.Rows" localSheetId="8" hidden="1">'Costdrivere 2023'!#REF!,'Costdrivere 2023'!$3:$3</definedName>
    <definedName name="Z_A3159583_ADED_4B77_9E8A_A5A5B911EE2E_.wvu.Rows" localSheetId="7" hidden="1">'Costdrivere 2024'!#REF!,'Costdrivere 2024'!$3:$3</definedName>
    <definedName name="Z_A3159583_ADED_4B77_9E8A_A5A5B911EE2E_.wvu.Rows" localSheetId="6" hidden="1">'Costdrivere gns.'!#REF!,'Costdrivere gns.'!$3:$3</definedName>
    <definedName name="Z_A3159583_ADED_4B77_9E8A_A5A5B911EE2E_.wvu.Rows" localSheetId="4" hidden="1">'Netvolumenmål 2023'!#REF!,'Netvolumenmål 2023'!$2:$2</definedName>
    <definedName name="Z_A3159583_ADED_4B77_9E8A_A5A5B911EE2E_.wvu.Rows" localSheetId="5" hidden="1">'Netvolumenmål 2024'!#REF!,'Netvolumenmål 2024'!$2:$2</definedName>
    <definedName name="Z_A3159583_ADED_4B77_9E8A_A5A5B911EE2E_.wvu.Rows" localSheetId="3" hidden="1">'Netvolumenmål gns.'!#REF!,'Netvolumenmål gns.'!$2:$2</definedName>
    <definedName name="Z_A3159583_ADED_4B77_9E8A_A5A5B911EE2E_.wvu.Rows" localSheetId="9" hidden="1">Renseanlæg!#REF!,Renseanlæg!#REF!</definedName>
    <definedName name="Z_DF00A67B_9470_4517_ABFC_97D30CCF1451_.wvu.Cols" localSheetId="8" hidden="1">'Costdrivere 2023'!#REF!</definedName>
    <definedName name="Z_DF00A67B_9470_4517_ABFC_97D30CCF1451_.wvu.Cols" localSheetId="7" hidden="1">'Costdrivere 2024'!#REF!</definedName>
    <definedName name="Z_DF00A67B_9470_4517_ABFC_97D30CCF1451_.wvu.Cols" localSheetId="9" hidden="1">Renseanlæg!#REF!</definedName>
    <definedName name="Z_DF00A67B_9470_4517_ABFC_97D30CCF1451_.wvu.FilterData" localSheetId="8" hidden="1">'Costdrivere 2023'!$A$4:$AR$79</definedName>
    <definedName name="Z_DF00A67B_9470_4517_ABFC_97D30CCF1451_.wvu.FilterData" localSheetId="7" hidden="1">'Costdrivere 2024'!$A$4:$AR$79</definedName>
    <definedName name="Z_DF00A67B_9470_4517_ABFC_97D30CCF1451_.wvu.FilterData" localSheetId="6" hidden="1">'Costdrivere gns.'!$A$4:$L$79</definedName>
    <definedName name="Z_DF00A67B_9470_4517_ABFC_97D30CCF1451_.wvu.FilterData" localSheetId="9" hidden="1">Renseanlæg!$A$2:$V$465</definedName>
    <definedName name="Z_DF00A67B_9470_4517_ABFC_97D30CCF1451_.wvu.Rows" localSheetId="8" hidden="1">'Costdrivere 2023'!#REF!,'Costdrivere 2023'!$3:$3</definedName>
    <definedName name="Z_DF00A67B_9470_4517_ABFC_97D30CCF1451_.wvu.Rows" localSheetId="7" hidden="1">'Costdrivere 2024'!#REF!,'Costdrivere 2024'!$3:$3</definedName>
    <definedName name="Z_DF00A67B_9470_4517_ABFC_97D30CCF1451_.wvu.Rows" localSheetId="6" hidden="1">'Costdrivere gns.'!#REF!,'Costdrivere gns.'!$3:$3</definedName>
    <definedName name="Z_DF00A67B_9470_4517_ABFC_97D30CCF1451_.wvu.Rows" localSheetId="4" hidden="1">'Netvolumenmål 2023'!#REF!,'Netvolumenmål 2023'!$2:$2</definedName>
    <definedName name="Z_DF00A67B_9470_4517_ABFC_97D30CCF1451_.wvu.Rows" localSheetId="5" hidden="1">'Netvolumenmål 2024'!#REF!,'Netvolumenmål 2024'!$2:$2</definedName>
    <definedName name="Z_DF00A67B_9470_4517_ABFC_97D30CCF1451_.wvu.Rows" localSheetId="3" hidden="1">'Netvolumenmål gns.'!#REF!,'Netvolumenmål gns.'!$2:$2</definedName>
    <definedName name="Z_DF00A67B_9470_4517_ABFC_97D30CCF1451_.wvu.Rows" localSheetId="9" hidden="1">Renseanlæg!#REF!,Renseanlæg!#REF!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7" l="1"/>
  <c r="D104" i="7"/>
  <c r="F103" i="7"/>
  <c r="D103" i="7"/>
  <c r="F102" i="7"/>
  <c r="D102" i="7"/>
  <c r="F101" i="7"/>
  <c r="D101" i="7"/>
  <c r="F100" i="7"/>
  <c r="D100" i="7"/>
  <c r="F99" i="7"/>
  <c r="D99" i="7"/>
  <c r="F98" i="7"/>
  <c r="D98" i="7"/>
  <c r="F97" i="7"/>
  <c r="D97" i="7"/>
  <c r="F96" i="7"/>
  <c r="D96" i="7"/>
  <c r="F95" i="7"/>
  <c r="D95" i="7"/>
  <c r="F94" i="7"/>
  <c r="D94" i="7"/>
  <c r="F93" i="7"/>
  <c r="D93" i="7"/>
  <c r="F92" i="7"/>
  <c r="D92" i="7"/>
  <c r="F91" i="7"/>
  <c r="D91" i="7"/>
  <c r="F90" i="7"/>
  <c r="D90" i="7"/>
  <c r="F89" i="7"/>
  <c r="D89" i="7"/>
  <c r="F88" i="7"/>
  <c r="D88" i="7"/>
  <c r="F87" i="7"/>
  <c r="D87" i="7"/>
  <c r="F86" i="7"/>
  <c r="D86" i="7"/>
  <c r="F85" i="7"/>
  <c r="D85" i="7"/>
  <c r="F84" i="7"/>
  <c r="D84" i="7"/>
  <c r="F83" i="7"/>
  <c r="D83" i="7"/>
  <c r="F82" i="7"/>
  <c r="D82" i="7"/>
  <c r="F81" i="7"/>
  <c r="D81" i="7"/>
  <c r="F80" i="7"/>
  <c r="D80" i="7"/>
  <c r="F79" i="7"/>
  <c r="D79" i="7"/>
  <c r="F78" i="7"/>
  <c r="D78" i="7"/>
  <c r="F77" i="7"/>
  <c r="D77" i="7"/>
  <c r="F76" i="7"/>
  <c r="D76" i="7"/>
  <c r="F75" i="7"/>
  <c r="D75" i="7"/>
  <c r="F74" i="7"/>
  <c r="D74" i="7"/>
  <c r="F73" i="7"/>
  <c r="D73" i="7"/>
  <c r="F72" i="7"/>
  <c r="D72" i="7"/>
  <c r="F71" i="7"/>
  <c r="D71" i="7"/>
  <c r="F70" i="7"/>
  <c r="D70" i="7"/>
  <c r="F69" i="7"/>
  <c r="D69" i="7"/>
  <c r="F68" i="7"/>
  <c r="D68" i="7"/>
  <c r="F67" i="7"/>
  <c r="D67" i="7"/>
  <c r="F66" i="7"/>
  <c r="D66" i="7"/>
  <c r="F65" i="7"/>
  <c r="D65" i="7"/>
  <c r="F64" i="7"/>
  <c r="D64" i="7"/>
  <c r="F63" i="7"/>
  <c r="D63" i="7"/>
  <c r="F62" i="7"/>
  <c r="D62" i="7"/>
  <c r="F61" i="7"/>
  <c r="D61" i="7"/>
  <c r="F60" i="7"/>
  <c r="D60" i="7"/>
  <c r="F59" i="7"/>
  <c r="D59" i="7"/>
  <c r="F58" i="7"/>
  <c r="D58" i="7"/>
  <c r="F57" i="7"/>
  <c r="D57" i="7"/>
  <c r="F56" i="7"/>
  <c r="D56" i="7"/>
  <c r="F55" i="7"/>
  <c r="D55" i="7"/>
  <c r="F54" i="7"/>
  <c r="D54" i="7"/>
  <c r="F53" i="7"/>
  <c r="D53" i="7"/>
  <c r="F52" i="7"/>
  <c r="D52" i="7"/>
  <c r="F51" i="7"/>
  <c r="D51" i="7"/>
  <c r="F50" i="7"/>
  <c r="D50" i="7"/>
  <c r="F49" i="7"/>
  <c r="D49" i="7"/>
  <c r="F48" i="7"/>
  <c r="D48" i="7"/>
  <c r="F47" i="7"/>
  <c r="D47" i="7"/>
  <c r="F46" i="7"/>
  <c r="D46" i="7"/>
  <c r="F45" i="7"/>
  <c r="D45" i="7"/>
  <c r="F44" i="7"/>
  <c r="D44" i="7"/>
  <c r="F43" i="7"/>
  <c r="D43" i="7"/>
  <c r="F42" i="7"/>
  <c r="D42" i="7"/>
  <c r="F41" i="7"/>
  <c r="D41" i="7"/>
  <c r="F40" i="7"/>
  <c r="D40" i="7"/>
  <c r="F39" i="7"/>
  <c r="D39" i="7"/>
  <c r="F38" i="7"/>
  <c r="D38" i="7"/>
  <c r="F37" i="7"/>
  <c r="D37" i="7"/>
  <c r="F36" i="7"/>
  <c r="D36" i="7"/>
  <c r="F35" i="7"/>
  <c r="D35" i="7"/>
  <c r="F34" i="7"/>
  <c r="D34" i="7"/>
  <c r="F33" i="7"/>
  <c r="D33" i="7"/>
  <c r="F32" i="7"/>
  <c r="D32" i="7"/>
  <c r="F31" i="7"/>
  <c r="D31" i="7"/>
  <c r="F30" i="7"/>
  <c r="D30" i="7"/>
  <c r="F29" i="7"/>
  <c r="D29" i="7"/>
  <c r="F28" i="7"/>
  <c r="D28" i="7"/>
  <c r="F27" i="7"/>
  <c r="D27" i="7"/>
  <c r="F26" i="7"/>
  <c r="D26" i="7"/>
  <c r="F25" i="7"/>
  <c r="D25" i="7"/>
  <c r="F24" i="7"/>
  <c r="D24" i="7"/>
  <c r="F23" i="7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F5" i="7"/>
  <c r="D5" i="7"/>
  <c r="F4" i="7"/>
  <c r="D4" i="7"/>
  <c r="F104" i="6"/>
  <c r="D104" i="6"/>
  <c r="F103" i="6"/>
  <c r="D103" i="6"/>
  <c r="F102" i="6"/>
  <c r="D102" i="6"/>
  <c r="F101" i="6"/>
  <c r="D101" i="6"/>
  <c r="F100" i="6"/>
  <c r="D100" i="6"/>
  <c r="F99" i="6"/>
  <c r="D99" i="6"/>
  <c r="F98" i="6"/>
  <c r="D98" i="6"/>
  <c r="F97" i="6"/>
  <c r="D97" i="6"/>
  <c r="F96" i="6"/>
  <c r="D96" i="6"/>
  <c r="F95" i="6"/>
  <c r="D95" i="6"/>
  <c r="F94" i="6"/>
  <c r="D94" i="6"/>
  <c r="F93" i="6"/>
  <c r="D93" i="6"/>
  <c r="F92" i="6"/>
  <c r="D92" i="6"/>
  <c r="F91" i="6"/>
  <c r="D91" i="6"/>
  <c r="F90" i="6"/>
  <c r="D90" i="6"/>
  <c r="F89" i="6"/>
  <c r="D89" i="6"/>
  <c r="F88" i="6"/>
  <c r="D88" i="6"/>
  <c r="F87" i="6"/>
  <c r="D87" i="6"/>
  <c r="F86" i="6"/>
  <c r="D86" i="6"/>
  <c r="F85" i="6"/>
  <c r="D85" i="6"/>
  <c r="F84" i="6"/>
  <c r="D84" i="6"/>
  <c r="F83" i="6"/>
  <c r="D83" i="6"/>
  <c r="F82" i="6"/>
  <c r="D82" i="6"/>
  <c r="F81" i="6"/>
  <c r="D81" i="6"/>
  <c r="F80" i="6"/>
  <c r="D80" i="6"/>
  <c r="F79" i="6"/>
  <c r="D79" i="6"/>
  <c r="F78" i="6"/>
  <c r="D78" i="6"/>
  <c r="F77" i="6"/>
  <c r="D77" i="6"/>
  <c r="F76" i="6"/>
  <c r="D76" i="6"/>
  <c r="F75" i="6"/>
  <c r="D75" i="6"/>
  <c r="F74" i="6"/>
  <c r="D74" i="6"/>
  <c r="F73" i="6"/>
  <c r="D73" i="6"/>
  <c r="F72" i="6"/>
  <c r="D72" i="6"/>
  <c r="F71" i="6"/>
  <c r="D71" i="6"/>
  <c r="F70" i="6"/>
  <c r="D70" i="6"/>
  <c r="F69" i="6"/>
  <c r="D69" i="6"/>
  <c r="F68" i="6"/>
  <c r="D68" i="6"/>
  <c r="F67" i="6"/>
  <c r="D67" i="6"/>
  <c r="F66" i="6"/>
  <c r="D66" i="6"/>
  <c r="F65" i="6"/>
  <c r="D65" i="6"/>
  <c r="F64" i="6"/>
  <c r="D64" i="6"/>
  <c r="F63" i="6"/>
  <c r="D63" i="6"/>
  <c r="F62" i="6"/>
  <c r="D62" i="6"/>
  <c r="F61" i="6"/>
  <c r="D61" i="6"/>
  <c r="F60" i="6"/>
  <c r="D60" i="6"/>
  <c r="F59" i="6"/>
  <c r="D59" i="6"/>
  <c r="F58" i="6"/>
  <c r="D58" i="6"/>
  <c r="F57" i="6"/>
  <c r="D57" i="6"/>
  <c r="F56" i="6"/>
  <c r="D56" i="6"/>
  <c r="F55" i="6"/>
  <c r="D55" i="6"/>
  <c r="F54" i="6"/>
  <c r="D54" i="6"/>
  <c r="F53" i="6"/>
  <c r="D53" i="6"/>
  <c r="F52" i="6"/>
  <c r="D52" i="6"/>
  <c r="F51" i="6"/>
  <c r="D51" i="6"/>
  <c r="F50" i="6"/>
  <c r="D50" i="6"/>
  <c r="F49" i="6"/>
  <c r="D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F7" i="6"/>
  <c r="D7" i="6"/>
  <c r="F5" i="6"/>
  <c r="D5" i="6"/>
  <c r="F4" i="6"/>
  <c r="D4" i="6"/>
  <c r="D4" i="4"/>
  <c r="AA102" i="2"/>
  <c r="Z102" i="2"/>
  <c r="Y102" i="2"/>
  <c r="X102" i="2"/>
  <c r="W102" i="2"/>
  <c r="V102" i="2"/>
  <c r="U102" i="2"/>
  <c r="T102" i="2"/>
  <c r="S102" i="2"/>
  <c r="R102" i="2"/>
  <c r="I102" i="2"/>
  <c r="H102" i="2"/>
  <c r="G102" i="2"/>
  <c r="F102" i="2"/>
  <c r="E102" i="2"/>
  <c r="D102" i="2"/>
  <c r="C102" i="2"/>
  <c r="AA101" i="2"/>
  <c r="Z101" i="2"/>
  <c r="Y101" i="2"/>
  <c r="X101" i="2"/>
  <c r="W101" i="2"/>
  <c r="V101" i="2"/>
  <c r="U101" i="2"/>
  <c r="T101" i="2"/>
  <c r="S101" i="2"/>
  <c r="R101" i="2"/>
  <c r="I101" i="2"/>
  <c r="H101" i="2"/>
  <c r="G101" i="2"/>
  <c r="F101" i="2"/>
  <c r="E101" i="2"/>
  <c r="D101" i="2"/>
  <c r="C101" i="2"/>
  <c r="AA100" i="2"/>
  <c r="Z100" i="2"/>
  <c r="Y100" i="2"/>
  <c r="X100" i="2"/>
  <c r="W100" i="2"/>
  <c r="V100" i="2"/>
  <c r="U100" i="2"/>
  <c r="T100" i="2"/>
  <c r="S100" i="2"/>
  <c r="R100" i="2"/>
  <c r="I100" i="2"/>
  <c r="H100" i="2"/>
  <c r="G100" i="2"/>
  <c r="F100" i="2"/>
  <c r="E100" i="2"/>
  <c r="D100" i="2"/>
  <c r="C100" i="2"/>
  <c r="AA99" i="2"/>
  <c r="Z99" i="2"/>
  <c r="Y99" i="2"/>
  <c r="X99" i="2"/>
  <c r="W99" i="2"/>
  <c r="V99" i="2"/>
  <c r="U99" i="2"/>
  <c r="T99" i="2"/>
  <c r="S99" i="2"/>
  <c r="R99" i="2"/>
  <c r="I99" i="2"/>
  <c r="H99" i="2"/>
  <c r="G99" i="2"/>
  <c r="F99" i="2"/>
  <c r="E99" i="2"/>
  <c r="D99" i="2"/>
  <c r="C99" i="2"/>
  <c r="AA98" i="2"/>
  <c r="Z98" i="2"/>
  <c r="Y98" i="2"/>
  <c r="X98" i="2"/>
  <c r="W98" i="2"/>
  <c r="V98" i="2"/>
  <c r="U98" i="2"/>
  <c r="T98" i="2"/>
  <c r="S98" i="2"/>
  <c r="R98" i="2"/>
  <c r="I98" i="2"/>
  <c r="H98" i="2"/>
  <c r="G98" i="2"/>
  <c r="F98" i="2"/>
  <c r="E98" i="2"/>
  <c r="D98" i="2"/>
  <c r="C98" i="2"/>
  <c r="AA97" i="2"/>
  <c r="Z97" i="2"/>
  <c r="Y97" i="2"/>
  <c r="X97" i="2"/>
  <c r="W97" i="2"/>
  <c r="V97" i="2"/>
  <c r="U97" i="2"/>
  <c r="T97" i="2"/>
  <c r="S97" i="2"/>
  <c r="R97" i="2"/>
  <c r="I97" i="2"/>
  <c r="H97" i="2"/>
  <c r="G97" i="2"/>
  <c r="F97" i="2"/>
  <c r="E97" i="2"/>
  <c r="D97" i="2"/>
  <c r="C97" i="2"/>
  <c r="AA96" i="2"/>
  <c r="Z96" i="2"/>
  <c r="Y96" i="2"/>
  <c r="X96" i="2"/>
  <c r="W96" i="2"/>
  <c r="V96" i="2"/>
  <c r="U96" i="2"/>
  <c r="T96" i="2"/>
  <c r="S96" i="2"/>
  <c r="R96" i="2"/>
  <c r="I96" i="2"/>
  <c r="H96" i="2"/>
  <c r="G96" i="2"/>
  <c r="F96" i="2"/>
  <c r="E96" i="2"/>
  <c r="D96" i="2"/>
  <c r="C96" i="2"/>
  <c r="AA95" i="2"/>
  <c r="Z95" i="2"/>
  <c r="Y95" i="2"/>
  <c r="X95" i="2"/>
  <c r="W95" i="2"/>
  <c r="V95" i="2"/>
  <c r="U95" i="2"/>
  <c r="T95" i="2"/>
  <c r="S95" i="2"/>
  <c r="R95" i="2"/>
  <c r="I95" i="2"/>
  <c r="H95" i="2"/>
  <c r="G95" i="2"/>
  <c r="F95" i="2"/>
  <c r="E95" i="2"/>
  <c r="D95" i="2"/>
  <c r="C95" i="2"/>
  <c r="AA94" i="2"/>
  <c r="Z94" i="2"/>
  <c r="Y94" i="2"/>
  <c r="X94" i="2"/>
  <c r="W94" i="2"/>
  <c r="V94" i="2"/>
  <c r="U94" i="2"/>
  <c r="T94" i="2"/>
  <c r="S94" i="2"/>
  <c r="R94" i="2"/>
  <c r="I94" i="2"/>
  <c r="H94" i="2"/>
  <c r="G94" i="2"/>
  <c r="F94" i="2"/>
  <c r="E94" i="2"/>
  <c r="D94" i="2"/>
  <c r="C94" i="2"/>
  <c r="AA93" i="2"/>
  <c r="Z93" i="2"/>
  <c r="Y93" i="2"/>
  <c r="X93" i="2"/>
  <c r="W93" i="2"/>
  <c r="V93" i="2"/>
  <c r="U93" i="2"/>
  <c r="T93" i="2"/>
  <c r="S93" i="2"/>
  <c r="R93" i="2"/>
  <c r="I93" i="2"/>
  <c r="H93" i="2"/>
  <c r="G93" i="2"/>
  <c r="F93" i="2"/>
  <c r="E93" i="2"/>
  <c r="D93" i="2"/>
  <c r="C93" i="2"/>
  <c r="AA92" i="2"/>
  <c r="Z92" i="2"/>
  <c r="Y92" i="2"/>
  <c r="X92" i="2"/>
  <c r="W92" i="2"/>
  <c r="V92" i="2"/>
  <c r="U92" i="2"/>
  <c r="T92" i="2"/>
  <c r="S92" i="2"/>
  <c r="R92" i="2"/>
  <c r="I92" i="2"/>
  <c r="H92" i="2"/>
  <c r="G92" i="2"/>
  <c r="F92" i="2"/>
  <c r="E92" i="2"/>
  <c r="D92" i="2"/>
  <c r="C92" i="2"/>
  <c r="AA91" i="2"/>
  <c r="Z91" i="2"/>
  <c r="Y91" i="2"/>
  <c r="X91" i="2"/>
  <c r="W91" i="2"/>
  <c r="V91" i="2"/>
  <c r="U91" i="2"/>
  <c r="T91" i="2"/>
  <c r="S91" i="2"/>
  <c r="R91" i="2"/>
  <c r="I91" i="2"/>
  <c r="H91" i="2"/>
  <c r="G91" i="2"/>
  <c r="F91" i="2"/>
  <c r="E91" i="2"/>
  <c r="D91" i="2"/>
  <c r="C91" i="2"/>
  <c r="AA90" i="2"/>
  <c r="Z90" i="2"/>
  <c r="Y90" i="2"/>
  <c r="X90" i="2"/>
  <c r="W90" i="2"/>
  <c r="V90" i="2"/>
  <c r="U90" i="2"/>
  <c r="T90" i="2"/>
  <c r="S90" i="2"/>
  <c r="R90" i="2"/>
  <c r="I90" i="2"/>
  <c r="H90" i="2"/>
  <c r="G90" i="2"/>
  <c r="F90" i="2"/>
  <c r="E90" i="2"/>
  <c r="D90" i="2"/>
  <c r="C90" i="2"/>
  <c r="AA89" i="2"/>
  <c r="Z89" i="2"/>
  <c r="Y89" i="2"/>
  <c r="X89" i="2"/>
  <c r="W89" i="2"/>
  <c r="V89" i="2"/>
  <c r="U89" i="2"/>
  <c r="T89" i="2"/>
  <c r="S89" i="2"/>
  <c r="R89" i="2"/>
  <c r="I89" i="2"/>
  <c r="H89" i="2"/>
  <c r="G89" i="2"/>
  <c r="F89" i="2"/>
  <c r="E89" i="2"/>
  <c r="D89" i="2"/>
  <c r="C89" i="2"/>
  <c r="AA88" i="2"/>
  <c r="Z88" i="2"/>
  <c r="Y88" i="2"/>
  <c r="X88" i="2"/>
  <c r="W88" i="2"/>
  <c r="V88" i="2"/>
  <c r="U88" i="2"/>
  <c r="T88" i="2"/>
  <c r="S88" i="2"/>
  <c r="R88" i="2"/>
  <c r="I88" i="2"/>
  <c r="H88" i="2"/>
  <c r="G88" i="2"/>
  <c r="F88" i="2"/>
  <c r="E88" i="2"/>
  <c r="D88" i="2"/>
  <c r="C88" i="2"/>
  <c r="AA87" i="2"/>
  <c r="Z87" i="2"/>
  <c r="Y87" i="2"/>
  <c r="X87" i="2"/>
  <c r="W87" i="2"/>
  <c r="V87" i="2"/>
  <c r="U87" i="2"/>
  <c r="T87" i="2"/>
  <c r="S87" i="2"/>
  <c r="R87" i="2"/>
  <c r="I87" i="2"/>
  <c r="H87" i="2"/>
  <c r="G87" i="2"/>
  <c r="F87" i="2"/>
  <c r="E87" i="2"/>
  <c r="D87" i="2"/>
  <c r="C87" i="2"/>
  <c r="AA86" i="2"/>
  <c r="Z86" i="2"/>
  <c r="Y86" i="2"/>
  <c r="X86" i="2"/>
  <c r="W86" i="2"/>
  <c r="V86" i="2"/>
  <c r="U86" i="2"/>
  <c r="T86" i="2"/>
  <c r="S86" i="2"/>
  <c r="R86" i="2"/>
  <c r="I86" i="2"/>
  <c r="H86" i="2"/>
  <c r="G86" i="2"/>
  <c r="F86" i="2"/>
  <c r="E86" i="2"/>
  <c r="D86" i="2"/>
  <c r="C86" i="2"/>
  <c r="AA85" i="2"/>
  <c r="Z85" i="2"/>
  <c r="Y85" i="2"/>
  <c r="X85" i="2"/>
  <c r="W85" i="2"/>
  <c r="V85" i="2"/>
  <c r="U85" i="2"/>
  <c r="T85" i="2"/>
  <c r="S85" i="2"/>
  <c r="R85" i="2"/>
  <c r="I85" i="2"/>
  <c r="H85" i="2"/>
  <c r="G85" i="2"/>
  <c r="F85" i="2"/>
  <c r="E85" i="2"/>
  <c r="D85" i="2"/>
  <c r="C85" i="2"/>
  <c r="AA84" i="2"/>
  <c r="Z84" i="2"/>
  <c r="Y84" i="2"/>
  <c r="X84" i="2"/>
  <c r="W84" i="2"/>
  <c r="V84" i="2"/>
  <c r="U84" i="2"/>
  <c r="T84" i="2"/>
  <c r="S84" i="2"/>
  <c r="R84" i="2"/>
  <c r="I84" i="2"/>
  <c r="H84" i="2"/>
  <c r="G84" i="2"/>
  <c r="F84" i="2"/>
  <c r="E84" i="2"/>
  <c r="D84" i="2"/>
  <c r="C84" i="2"/>
  <c r="AA83" i="2"/>
  <c r="Z83" i="2"/>
  <c r="Y83" i="2"/>
  <c r="X83" i="2"/>
  <c r="W83" i="2"/>
  <c r="V83" i="2"/>
  <c r="U83" i="2"/>
  <c r="T83" i="2"/>
  <c r="S83" i="2"/>
  <c r="R83" i="2"/>
  <c r="I83" i="2"/>
  <c r="H83" i="2"/>
  <c r="G83" i="2"/>
  <c r="F83" i="2"/>
  <c r="E83" i="2"/>
  <c r="D83" i="2"/>
  <c r="C83" i="2"/>
  <c r="AA82" i="2"/>
  <c r="Z82" i="2"/>
  <c r="Y82" i="2"/>
  <c r="X82" i="2"/>
  <c r="W82" i="2"/>
  <c r="V82" i="2"/>
  <c r="U82" i="2"/>
  <c r="T82" i="2"/>
  <c r="S82" i="2"/>
  <c r="R82" i="2"/>
  <c r="I82" i="2"/>
  <c r="H82" i="2"/>
  <c r="G82" i="2"/>
  <c r="F82" i="2"/>
  <c r="E82" i="2"/>
  <c r="D82" i="2"/>
  <c r="C82" i="2"/>
  <c r="AA81" i="2"/>
  <c r="Z81" i="2"/>
  <c r="Y81" i="2"/>
  <c r="X81" i="2"/>
  <c r="W81" i="2"/>
  <c r="V81" i="2"/>
  <c r="U81" i="2"/>
  <c r="T81" i="2"/>
  <c r="S81" i="2"/>
  <c r="R81" i="2"/>
  <c r="I81" i="2"/>
  <c r="H81" i="2"/>
  <c r="G81" i="2"/>
  <c r="F81" i="2"/>
  <c r="E81" i="2"/>
  <c r="D81" i="2"/>
  <c r="C81" i="2"/>
  <c r="AA80" i="2"/>
  <c r="Z80" i="2"/>
  <c r="Y80" i="2"/>
  <c r="X80" i="2"/>
  <c r="W80" i="2"/>
  <c r="V80" i="2"/>
  <c r="U80" i="2"/>
  <c r="T80" i="2"/>
  <c r="S80" i="2"/>
  <c r="R80" i="2"/>
  <c r="I80" i="2"/>
  <c r="H80" i="2"/>
  <c r="G80" i="2"/>
  <c r="F80" i="2"/>
  <c r="E80" i="2"/>
  <c r="D80" i="2"/>
  <c r="C80" i="2"/>
  <c r="AA79" i="2"/>
  <c r="Z79" i="2"/>
  <c r="Y79" i="2"/>
  <c r="X79" i="2"/>
  <c r="W79" i="2"/>
  <c r="V79" i="2"/>
  <c r="U79" i="2"/>
  <c r="T79" i="2"/>
  <c r="S79" i="2"/>
  <c r="R79" i="2"/>
  <c r="I79" i="2"/>
  <c r="H79" i="2"/>
  <c r="G79" i="2"/>
  <c r="F79" i="2"/>
  <c r="E79" i="2"/>
  <c r="D79" i="2"/>
  <c r="C79" i="2"/>
  <c r="AA78" i="2"/>
  <c r="Z78" i="2"/>
  <c r="Y78" i="2"/>
  <c r="X78" i="2"/>
  <c r="W78" i="2"/>
  <c r="V78" i="2"/>
  <c r="U78" i="2"/>
  <c r="T78" i="2"/>
  <c r="S78" i="2"/>
  <c r="R78" i="2"/>
  <c r="I78" i="2"/>
  <c r="H78" i="2"/>
  <c r="G78" i="2"/>
  <c r="F78" i="2"/>
  <c r="E78" i="2"/>
  <c r="D78" i="2"/>
  <c r="C78" i="2"/>
  <c r="AA77" i="2"/>
  <c r="Z77" i="2"/>
  <c r="Y77" i="2"/>
  <c r="X77" i="2"/>
  <c r="W77" i="2"/>
  <c r="V77" i="2"/>
  <c r="U77" i="2"/>
  <c r="T77" i="2"/>
  <c r="S77" i="2"/>
  <c r="R77" i="2"/>
  <c r="I77" i="2"/>
  <c r="H77" i="2"/>
  <c r="G77" i="2"/>
  <c r="F77" i="2"/>
  <c r="E77" i="2"/>
  <c r="D77" i="2"/>
  <c r="C77" i="2"/>
  <c r="AA76" i="2"/>
  <c r="Z76" i="2"/>
  <c r="Y76" i="2"/>
  <c r="X76" i="2"/>
  <c r="W76" i="2"/>
  <c r="V76" i="2"/>
  <c r="U76" i="2"/>
  <c r="T76" i="2"/>
  <c r="S76" i="2"/>
  <c r="R76" i="2"/>
  <c r="I76" i="2"/>
  <c r="H76" i="2"/>
  <c r="G76" i="2"/>
  <c r="F76" i="2"/>
  <c r="E76" i="2"/>
  <c r="D76" i="2"/>
  <c r="C76" i="2"/>
  <c r="AA75" i="2"/>
  <c r="Z75" i="2"/>
  <c r="Y75" i="2"/>
  <c r="X75" i="2"/>
  <c r="W75" i="2"/>
  <c r="V75" i="2"/>
  <c r="U75" i="2"/>
  <c r="T75" i="2"/>
  <c r="S75" i="2"/>
  <c r="R75" i="2"/>
  <c r="I75" i="2"/>
  <c r="H75" i="2"/>
  <c r="G75" i="2"/>
  <c r="F75" i="2"/>
  <c r="E75" i="2"/>
  <c r="D75" i="2"/>
  <c r="C75" i="2"/>
  <c r="AA74" i="2"/>
  <c r="Z74" i="2"/>
  <c r="Y74" i="2"/>
  <c r="X74" i="2"/>
  <c r="W74" i="2"/>
  <c r="V74" i="2"/>
  <c r="U74" i="2"/>
  <c r="T74" i="2"/>
  <c r="S74" i="2"/>
  <c r="R74" i="2"/>
  <c r="I74" i="2"/>
  <c r="H74" i="2"/>
  <c r="G74" i="2"/>
  <c r="F74" i="2"/>
  <c r="E74" i="2"/>
  <c r="D74" i="2"/>
  <c r="C74" i="2"/>
  <c r="AA73" i="2"/>
  <c r="Z73" i="2"/>
  <c r="Y73" i="2"/>
  <c r="X73" i="2"/>
  <c r="W73" i="2"/>
  <c r="V73" i="2"/>
  <c r="U73" i="2"/>
  <c r="T73" i="2"/>
  <c r="S73" i="2"/>
  <c r="R73" i="2"/>
  <c r="I73" i="2"/>
  <c r="H73" i="2"/>
  <c r="G73" i="2"/>
  <c r="F73" i="2"/>
  <c r="E73" i="2"/>
  <c r="D73" i="2"/>
  <c r="C73" i="2"/>
  <c r="AA72" i="2"/>
  <c r="Z72" i="2"/>
  <c r="Y72" i="2"/>
  <c r="X72" i="2"/>
  <c r="W72" i="2"/>
  <c r="V72" i="2"/>
  <c r="U72" i="2"/>
  <c r="T72" i="2"/>
  <c r="S72" i="2"/>
  <c r="R72" i="2"/>
  <c r="I72" i="2"/>
  <c r="H72" i="2"/>
  <c r="G72" i="2"/>
  <c r="F72" i="2"/>
  <c r="E72" i="2"/>
  <c r="D72" i="2"/>
  <c r="C72" i="2"/>
  <c r="AA71" i="2"/>
  <c r="Z71" i="2"/>
  <c r="Y71" i="2"/>
  <c r="X71" i="2"/>
  <c r="W71" i="2"/>
  <c r="V71" i="2"/>
  <c r="U71" i="2"/>
  <c r="T71" i="2"/>
  <c r="S71" i="2"/>
  <c r="R71" i="2"/>
  <c r="I71" i="2"/>
  <c r="H71" i="2"/>
  <c r="G71" i="2"/>
  <c r="F71" i="2"/>
  <c r="E71" i="2"/>
  <c r="D71" i="2"/>
  <c r="C71" i="2"/>
  <c r="AA70" i="2"/>
  <c r="Z70" i="2"/>
  <c r="Y70" i="2"/>
  <c r="X70" i="2"/>
  <c r="W70" i="2"/>
  <c r="V70" i="2"/>
  <c r="U70" i="2"/>
  <c r="T70" i="2"/>
  <c r="S70" i="2"/>
  <c r="R70" i="2"/>
  <c r="I70" i="2"/>
  <c r="H70" i="2"/>
  <c r="G70" i="2"/>
  <c r="F70" i="2"/>
  <c r="E70" i="2"/>
  <c r="D70" i="2"/>
  <c r="C70" i="2"/>
  <c r="AA69" i="2"/>
  <c r="Z69" i="2"/>
  <c r="Y69" i="2"/>
  <c r="X69" i="2"/>
  <c r="W69" i="2"/>
  <c r="V69" i="2"/>
  <c r="U69" i="2"/>
  <c r="T69" i="2"/>
  <c r="S69" i="2"/>
  <c r="R69" i="2"/>
  <c r="I69" i="2"/>
  <c r="H69" i="2"/>
  <c r="G69" i="2"/>
  <c r="F69" i="2"/>
  <c r="E69" i="2"/>
  <c r="D69" i="2"/>
  <c r="C69" i="2"/>
  <c r="AA68" i="2"/>
  <c r="Z68" i="2"/>
  <c r="Y68" i="2"/>
  <c r="X68" i="2"/>
  <c r="W68" i="2"/>
  <c r="V68" i="2"/>
  <c r="U68" i="2"/>
  <c r="T68" i="2"/>
  <c r="S68" i="2"/>
  <c r="R68" i="2"/>
  <c r="I68" i="2"/>
  <c r="H68" i="2"/>
  <c r="G68" i="2"/>
  <c r="F68" i="2"/>
  <c r="E68" i="2"/>
  <c r="D68" i="2"/>
  <c r="C68" i="2"/>
  <c r="AA67" i="2"/>
  <c r="Z67" i="2"/>
  <c r="Y67" i="2"/>
  <c r="X67" i="2"/>
  <c r="W67" i="2"/>
  <c r="V67" i="2"/>
  <c r="U67" i="2"/>
  <c r="T67" i="2"/>
  <c r="S67" i="2"/>
  <c r="R67" i="2"/>
  <c r="I67" i="2"/>
  <c r="H67" i="2"/>
  <c r="G67" i="2"/>
  <c r="F67" i="2"/>
  <c r="E67" i="2"/>
  <c r="D67" i="2"/>
  <c r="C67" i="2"/>
  <c r="AA66" i="2"/>
  <c r="Z66" i="2"/>
  <c r="Y66" i="2"/>
  <c r="X66" i="2"/>
  <c r="W66" i="2"/>
  <c r="V66" i="2"/>
  <c r="U66" i="2"/>
  <c r="T66" i="2"/>
  <c r="S66" i="2"/>
  <c r="R66" i="2"/>
  <c r="I66" i="2"/>
  <c r="H66" i="2"/>
  <c r="G66" i="2"/>
  <c r="F66" i="2"/>
  <c r="E66" i="2"/>
  <c r="D66" i="2"/>
  <c r="C66" i="2"/>
  <c r="AA65" i="2"/>
  <c r="Z65" i="2"/>
  <c r="Y65" i="2"/>
  <c r="X65" i="2"/>
  <c r="W65" i="2"/>
  <c r="V65" i="2"/>
  <c r="U65" i="2"/>
  <c r="T65" i="2"/>
  <c r="S65" i="2"/>
  <c r="R65" i="2"/>
  <c r="I65" i="2"/>
  <c r="H65" i="2"/>
  <c r="G65" i="2"/>
  <c r="F65" i="2"/>
  <c r="E65" i="2"/>
  <c r="D65" i="2"/>
  <c r="C65" i="2"/>
  <c r="AA64" i="2"/>
  <c r="Z64" i="2"/>
  <c r="Y64" i="2"/>
  <c r="X64" i="2"/>
  <c r="W64" i="2"/>
  <c r="V64" i="2"/>
  <c r="U64" i="2"/>
  <c r="T64" i="2"/>
  <c r="S64" i="2"/>
  <c r="R64" i="2"/>
  <c r="I64" i="2"/>
  <c r="H64" i="2"/>
  <c r="G64" i="2"/>
  <c r="F64" i="2"/>
  <c r="E64" i="2"/>
  <c r="D64" i="2"/>
  <c r="C64" i="2"/>
  <c r="AA63" i="2"/>
  <c r="Z63" i="2"/>
  <c r="Y63" i="2"/>
  <c r="X63" i="2"/>
  <c r="W63" i="2"/>
  <c r="V63" i="2"/>
  <c r="U63" i="2"/>
  <c r="T63" i="2"/>
  <c r="S63" i="2"/>
  <c r="R63" i="2"/>
  <c r="I63" i="2"/>
  <c r="H63" i="2"/>
  <c r="G63" i="2"/>
  <c r="F63" i="2"/>
  <c r="E63" i="2"/>
  <c r="D63" i="2"/>
  <c r="C63" i="2"/>
  <c r="AA62" i="2"/>
  <c r="Z62" i="2"/>
  <c r="Y62" i="2"/>
  <c r="X62" i="2"/>
  <c r="W62" i="2"/>
  <c r="V62" i="2"/>
  <c r="U62" i="2"/>
  <c r="T62" i="2"/>
  <c r="S62" i="2"/>
  <c r="R62" i="2"/>
  <c r="I62" i="2"/>
  <c r="H62" i="2"/>
  <c r="G62" i="2"/>
  <c r="F62" i="2"/>
  <c r="E62" i="2"/>
  <c r="D62" i="2"/>
  <c r="C62" i="2"/>
  <c r="AA61" i="2"/>
  <c r="Z61" i="2"/>
  <c r="Y61" i="2"/>
  <c r="X61" i="2"/>
  <c r="W61" i="2"/>
  <c r="V61" i="2"/>
  <c r="U61" i="2"/>
  <c r="T61" i="2"/>
  <c r="S61" i="2"/>
  <c r="R61" i="2"/>
  <c r="I61" i="2"/>
  <c r="H61" i="2"/>
  <c r="G61" i="2"/>
  <c r="F61" i="2"/>
  <c r="E61" i="2"/>
  <c r="D61" i="2"/>
  <c r="C61" i="2"/>
  <c r="AA60" i="2"/>
  <c r="Z60" i="2"/>
  <c r="Y60" i="2"/>
  <c r="X60" i="2"/>
  <c r="W60" i="2"/>
  <c r="V60" i="2"/>
  <c r="U60" i="2"/>
  <c r="T60" i="2"/>
  <c r="S60" i="2"/>
  <c r="R60" i="2"/>
  <c r="I60" i="2"/>
  <c r="H60" i="2"/>
  <c r="G60" i="2"/>
  <c r="F60" i="2"/>
  <c r="E60" i="2"/>
  <c r="D60" i="2"/>
  <c r="C60" i="2"/>
  <c r="AA59" i="2"/>
  <c r="Z59" i="2"/>
  <c r="Y59" i="2"/>
  <c r="X59" i="2"/>
  <c r="W59" i="2"/>
  <c r="V59" i="2"/>
  <c r="U59" i="2"/>
  <c r="T59" i="2"/>
  <c r="S59" i="2"/>
  <c r="R59" i="2"/>
  <c r="I59" i="2"/>
  <c r="H59" i="2"/>
  <c r="G59" i="2"/>
  <c r="F59" i="2"/>
  <c r="E59" i="2"/>
  <c r="D59" i="2"/>
  <c r="C59" i="2"/>
  <c r="AA58" i="2"/>
  <c r="Z58" i="2"/>
  <c r="Y58" i="2"/>
  <c r="X58" i="2"/>
  <c r="W58" i="2"/>
  <c r="V58" i="2"/>
  <c r="U58" i="2"/>
  <c r="T58" i="2"/>
  <c r="S58" i="2"/>
  <c r="R58" i="2"/>
  <c r="I58" i="2"/>
  <c r="H58" i="2"/>
  <c r="G58" i="2"/>
  <c r="F58" i="2"/>
  <c r="E58" i="2"/>
  <c r="D58" i="2"/>
  <c r="C58" i="2"/>
  <c r="AA57" i="2"/>
  <c r="Z57" i="2"/>
  <c r="Y57" i="2"/>
  <c r="X57" i="2"/>
  <c r="W57" i="2"/>
  <c r="V57" i="2"/>
  <c r="U57" i="2"/>
  <c r="T57" i="2"/>
  <c r="S57" i="2"/>
  <c r="R57" i="2"/>
  <c r="I57" i="2"/>
  <c r="H57" i="2"/>
  <c r="G57" i="2"/>
  <c r="F57" i="2"/>
  <c r="E57" i="2"/>
  <c r="D57" i="2"/>
  <c r="C57" i="2"/>
  <c r="AA56" i="2"/>
  <c r="Z56" i="2"/>
  <c r="Y56" i="2"/>
  <c r="X56" i="2"/>
  <c r="W56" i="2"/>
  <c r="V56" i="2"/>
  <c r="U56" i="2"/>
  <c r="T56" i="2"/>
  <c r="S56" i="2"/>
  <c r="R56" i="2"/>
  <c r="I56" i="2"/>
  <c r="H56" i="2"/>
  <c r="G56" i="2"/>
  <c r="F56" i="2"/>
  <c r="E56" i="2"/>
  <c r="D56" i="2"/>
  <c r="C56" i="2"/>
  <c r="AA55" i="2"/>
  <c r="Z55" i="2"/>
  <c r="Y55" i="2"/>
  <c r="X55" i="2"/>
  <c r="W55" i="2"/>
  <c r="V55" i="2"/>
  <c r="U55" i="2"/>
  <c r="T55" i="2"/>
  <c r="S55" i="2"/>
  <c r="R55" i="2"/>
  <c r="I55" i="2"/>
  <c r="H55" i="2"/>
  <c r="G55" i="2"/>
  <c r="F55" i="2"/>
  <c r="E55" i="2"/>
  <c r="D55" i="2"/>
  <c r="C55" i="2"/>
  <c r="AA54" i="2"/>
  <c r="Z54" i="2"/>
  <c r="Y54" i="2"/>
  <c r="X54" i="2"/>
  <c r="W54" i="2"/>
  <c r="V54" i="2"/>
  <c r="U54" i="2"/>
  <c r="T54" i="2"/>
  <c r="S54" i="2"/>
  <c r="R54" i="2"/>
  <c r="I54" i="2"/>
  <c r="H54" i="2"/>
  <c r="G54" i="2"/>
  <c r="F54" i="2"/>
  <c r="E54" i="2"/>
  <c r="D54" i="2"/>
  <c r="C54" i="2"/>
  <c r="AA53" i="2"/>
  <c r="Z53" i="2"/>
  <c r="Y53" i="2"/>
  <c r="X53" i="2"/>
  <c r="W53" i="2"/>
  <c r="V53" i="2"/>
  <c r="U53" i="2"/>
  <c r="T53" i="2"/>
  <c r="S53" i="2"/>
  <c r="R53" i="2"/>
  <c r="I53" i="2"/>
  <c r="H53" i="2"/>
  <c r="G53" i="2"/>
  <c r="F53" i="2"/>
  <c r="E53" i="2"/>
  <c r="D53" i="2"/>
  <c r="C53" i="2"/>
  <c r="AA52" i="2"/>
  <c r="Z52" i="2"/>
  <c r="Y52" i="2"/>
  <c r="X52" i="2"/>
  <c r="W52" i="2"/>
  <c r="V52" i="2"/>
  <c r="U52" i="2"/>
  <c r="T52" i="2"/>
  <c r="S52" i="2"/>
  <c r="R52" i="2"/>
  <c r="I52" i="2"/>
  <c r="H52" i="2"/>
  <c r="G52" i="2"/>
  <c r="F52" i="2"/>
  <c r="E52" i="2"/>
  <c r="D52" i="2"/>
  <c r="C52" i="2"/>
  <c r="AA51" i="2"/>
  <c r="Z51" i="2"/>
  <c r="Y51" i="2"/>
  <c r="X51" i="2"/>
  <c r="W51" i="2"/>
  <c r="V51" i="2"/>
  <c r="U51" i="2"/>
  <c r="T51" i="2"/>
  <c r="S51" i="2"/>
  <c r="R51" i="2"/>
  <c r="I51" i="2"/>
  <c r="H51" i="2"/>
  <c r="G51" i="2"/>
  <c r="F51" i="2"/>
  <c r="E51" i="2"/>
  <c r="D51" i="2"/>
  <c r="C51" i="2"/>
  <c r="AA50" i="2"/>
  <c r="Z50" i="2"/>
  <c r="Y50" i="2"/>
  <c r="X50" i="2"/>
  <c r="W50" i="2"/>
  <c r="V50" i="2"/>
  <c r="U50" i="2"/>
  <c r="T50" i="2"/>
  <c r="S50" i="2"/>
  <c r="R50" i="2"/>
  <c r="I50" i="2"/>
  <c r="H50" i="2"/>
  <c r="G50" i="2"/>
  <c r="F50" i="2"/>
  <c r="E50" i="2"/>
  <c r="D50" i="2"/>
  <c r="C50" i="2"/>
  <c r="AA49" i="2"/>
  <c r="Z49" i="2"/>
  <c r="Y49" i="2"/>
  <c r="X49" i="2"/>
  <c r="W49" i="2"/>
  <c r="V49" i="2"/>
  <c r="U49" i="2"/>
  <c r="T49" i="2"/>
  <c r="S49" i="2"/>
  <c r="R49" i="2"/>
  <c r="I49" i="2"/>
  <c r="H49" i="2"/>
  <c r="G49" i="2"/>
  <c r="F49" i="2"/>
  <c r="E49" i="2"/>
  <c r="D49" i="2"/>
  <c r="C49" i="2"/>
  <c r="AA48" i="2"/>
  <c r="Z48" i="2"/>
  <c r="Y48" i="2"/>
  <c r="X48" i="2"/>
  <c r="W48" i="2"/>
  <c r="V48" i="2"/>
  <c r="U48" i="2"/>
  <c r="T48" i="2"/>
  <c r="S48" i="2"/>
  <c r="R48" i="2"/>
  <c r="I48" i="2"/>
  <c r="H48" i="2"/>
  <c r="G48" i="2"/>
  <c r="F48" i="2"/>
  <c r="E48" i="2"/>
  <c r="D48" i="2"/>
  <c r="C48" i="2"/>
  <c r="AA47" i="2"/>
  <c r="Z47" i="2"/>
  <c r="Y47" i="2"/>
  <c r="X47" i="2"/>
  <c r="W47" i="2"/>
  <c r="V47" i="2"/>
  <c r="U47" i="2"/>
  <c r="T47" i="2"/>
  <c r="S47" i="2"/>
  <c r="R47" i="2"/>
  <c r="I47" i="2"/>
  <c r="H47" i="2"/>
  <c r="G47" i="2"/>
  <c r="F47" i="2"/>
  <c r="E47" i="2"/>
  <c r="D47" i="2"/>
  <c r="C47" i="2"/>
  <c r="AA46" i="2"/>
  <c r="Z46" i="2"/>
  <c r="Y46" i="2"/>
  <c r="X46" i="2"/>
  <c r="W46" i="2"/>
  <c r="V46" i="2"/>
  <c r="U46" i="2"/>
  <c r="T46" i="2"/>
  <c r="S46" i="2"/>
  <c r="R46" i="2"/>
  <c r="I46" i="2"/>
  <c r="H46" i="2"/>
  <c r="G46" i="2"/>
  <c r="F46" i="2"/>
  <c r="E46" i="2"/>
  <c r="D46" i="2"/>
  <c r="C46" i="2"/>
  <c r="AA45" i="2"/>
  <c r="Z45" i="2"/>
  <c r="Y45" i="2"/>
  <c r="X45" i="2"/>
  <c r="W45" i="2"/>
  <c r="V45" i="2"/>
  <c r="U45" i="2"/>
  <c r="T45" i="2"/>
  <c r="S45" i="2"/>
  <c r="R45" i="2"/>
  <c r="I45" i="2"/>
  <c r="H45" i="2"/>
  <c r="G45" i="2"/>
  <c r="F45" i="2"/>
  <c r="E45" i="2"/>
  <c r="D45" i="2"/>
  <c r="C45" i="2"/>
  <c r="AA44" i="2"/>
  <c r="Z44" i="2"/>
  <c r="Y44" i="2"/>
  <c r="X44" i="2"/>
  <c r="W44" i="2"/>
  <c r="V44" i="2"/>
  <c r="U44" i="2"/>
  <c r="T44" i="2"/>
  <c r="S44" i="2"/>
  <c r="R44" i="2"/>
  <c r="I44" i="2"/>
  <c r="H44" i="2"/>
  <c r="G44" i="2"/>
  <c r="F44" i="2"/>
  <c r="E44" i="2"/>
  <c r="D44" i="2"/>
  <c r="C44" i="2"/>
  <c r="AA43" i="2"/>
  <c r="Z43" i="2"/>
  <c r="Y43" i="2"/>
  <c r="X43" i="2"/>
  <c r="W43" i="2"/>
  <c r="V43" i="2"/>
  <c r="U43" i="2"/>
  <c r="T43" i="2"/>
  <c r="S43" i="2"/>
  <c r="R43" i="2"/>
  <c r="I43" i="2"/>
  <c r="H43" i="2"/>
  <c r="G43" i="2"/>
  <c r="F43" i="2"/>
  <c r="E43" i="2"/>
  <c r="D43" i="2"/>
  <c r="C43" i="2"/>
  <c r="AA42" i="2"/>
  <c r="Z42" i="2"/>
  <c r="Y42" i="2"/>
  <c r="X42" i="2"/>
  <c r="W42" i="2"/>
  <c r="V42" i="2"/>
  <c r="U42" i="2"/>
  <c r="T42" i="2"/>
  <c r="S42" i="2"/>
  <c r="R42" i="2"/>
  <c r="I42" i="2"/>
  <c r="H42" i="2"/>
  <c r="G42" i="2"/>
  <c r="F42" i="2"/>
  <c r="E42" i="2"/>
  <c r="D42" i="2"/>
  <c r="C42" i="2"/>
  <c r="AA41" i="2"/>
  <c r="Z41" i="2"/>
  <c r="Y41" i="2"/>
  <c r="X41" i="2"/>
  <c r="W41" i="2"/>
  <c r="V41" i="2"/>
  <c r="U41" i="2"/>
  <c r="T41" i="2"/>
  <c r="S41" i="2"/>
  <c r="R41" i="2"/>
  <c r="I41" i="2"/>
  <c r="H41" i="2"/>
  <c r="G41" i="2"/>
  <c r="F41" i="2"/>
  <c r="E41" i="2"/>
  <c r="D41" i="2"/>
  <c r="C41" i="2"/>
  <c r="AA40" i="2"/>
  <c r="Z40" i="2"/>
  <c r="Y40" i="2"/>
  <c r="X40" i="2"/>
  <c r="W40" i="2"/>
  <c r="V40" i="2"/>
  <c r="U40" i="2"/>
  <c r="T40" i="2"/>
  <c r="S40" i="2"/>
  <c r="R40" i="2"/>
  <c r="I40" i="2"/>
  <c r="H40" i="2"/>
  <c r="G40" i="2"/>
  <c r="F40" i="2"/>
  <c r="E40" i="2"/>
  <c r="D40" i="2"/>
  <c r="C40" i="2"/>
  <c r="AA39" i="2"/>
  <c r="Z39" i="2"/>
  <c r="Y39" i="2"/>
  <c r="X39" i="2"/>
  <c r="W39" i="2"/>
  <c r="V39" i="2"/>
  <c r="U39" i="2"/>
  <c r="T39" i="2"/>
  <c r="S39" i="2"/>
  <c r="R39" i="2"/>
  <c r="I39" i="2"/>
  <c r="H39" i="2"/>
  <c r="G39" i="2"/>
  <c r="F39" i="2"/>
  <c r="E39" i="2"/>
  <c r="D39" i="2"/>
  <c r="C39" i="2"/>
  <c r="AA38" i="2"/>
  <c r="Z38" i="2"/>
  <c r="Y38" i="2"/>
  <c r="X38" i="2"/>
  <c r="W38" i="2"/>
  <c r="V38" i="2"/>
  <c r="U38" i="2"/>
  <c r="T38" i="2"/>
  <c r="S38" i="2"/>
  <c r="R38" i="2"/>
  <c r="I38" i="2"/>
  <c r="H38" i="2"/>
  <c r="G38" i="2"/>
  <c r="F38" i="2"/>
  <c r="E38" i="2"/>
  <c r="D38" i="2"/>
  <c r="C38" i="2"/>
  <c r="AA37" i="2"/>
  <c r="Z37" i="2"/>
  <c r="Y37" i="2"/>
  <c r="X37" i="2"/>
  <c r="W37" i="2"/>
  <c r="V37" i="2"/>
  <c r="U37" i="2"/>
  <c r="T37" i="2"/>
  <c r="S37" i="2"/>
  <c r="R37" i="2"/>
  <c r="I37" i="2"/>
  <c r="H37" i="2"/>
  <c r="G37" i="2"/>
  <c r="F37" i="2"/>
  <c r="E37" i="2"/>
  <c r="D37" i="2"/>
  <c r="C37" i="2"/>
  <c r="AA36" i="2"/>
  <c r="Z36" i="2"/>
  <c r="Y36" i="2"/>
  <c r="X36" i="2"/>
  <c r="W36" i="2"/>
  <c r="V36" i="2"/>
  <c r="U36" i="2"/>
  <c r="T36" i="2"/>
  <c r="S36" i="2"/>
  <c r="R36" i="2"/>
  <c r="I36" i="2"/>
  <c r="H36" i="2"/>
  <c r="G36" i="2"/>
  <c r="F36" i="2"/>
  <c r="E36" i="2"/>
  <c r="D36" i="2"/>
  <c r="C36" i="2"/>
  <c r="AA35" i="2"/>
  <c r="Z35" i="2"/>
  <c r="Y35" i="2"/>
  <c r="X35" i="2"/>
  <c r="W35" i="2"/>
  <c r="V35" i="2"/>
  <c r="U35" i="2"/>
  <c r="T35" i="2"/>
  <c r="S35" i="2"/>
  <c r="R35" i="2"/>
  <c r="I35" i="2"/>
  <c r="H35" i="2"/>
  <c r="G35" i="2"/>
  <c r="F35" i="2"/>
  <c r="E35" i="2"/>
  <c r="D35" i="2"/>
  <c r="C35" i="2"/>
  <c r="AA34" i="2"/>
  <c r="Z34" i="2"/>
  <c r="Y34" i="2"/>
  <c r="X34" i="2"/>
  <c r="W34" i="2"/>
  <c r="V34" i="2"/>
  <c r="U34" i="2"/>
  <c r="T34" i="2"/>
  <c r="S34" i="2"/>
  <c r="R34" i="2"/>
  <c r="I34" i="2"/>
  <c r="H34" i="2"/>
  <c r="G34" i="2"/>
  <c r="F34" i="2"/>
  <c r="E34" i="2"/>
  <c r="D34" i="2"/>
  <c r="C34" i="2"/>
  <c r="AA33" i="2"/>
  <c r="Z33" i="2"/>
  <c r="Y33" i="2"/>
  <c r="X33" i="2"/>
  <c r="W33" i="2"/>
  <c r="V33" i="2"/>
  <c r="U33" i="2"/>
  <c r="T33" i="2"/>
  <c r="S33" i="2"/>
  <c r="R33" i="2"/>
  <c r="I33" i="2"/>
  <c r="H33" i="2"/>
  <c r="G33" i="2"/>
  <c r="F33" i="2"/>
  <c r="E33" i="2"/>
  <c r="D33" i="2"/>
  <c r="C33" i="2"/>
  <c r="AA32" i="2"/>
  <c r="Z32" i="2"/>
  <c r="Y32" i="2"/>
  <c r="X32" i="2"/>
  <c r="W32" i="2"/>
  <c r="V32" i="2"/>
  <c r="U32" i="2"/>
  <c r="T32" i="2"/>
  <c r="S32" i="2"/>
  <c r="R32" i="2"/>
  <c r="I32" i="2"/>
  <c r="H32" i="2"/>
  <c r="G32" i="2"/>
  <c r="F32" i="2"/>
  <c r="E32" i="2"/>
  <c r="D32" i="2"/>
  <c r="C32" i="2"/>
  <c r="AA31" i="2"/>
  <c r="Z31" i="2"/>
  <c r="Y31" i="2"/>
  <c r="X31" i="2"/>
  <c r="W31" i="2"/>
  <c r="V31" i="2"/>
  <c r="U31" i="2"/>
  <c r="T31" i="2"/>
  <c r="S31" i="2"/>
  <c r="R31" i="2"/>
  <c r="I31" i="2"/>
  <c r="H31" i="2"/>
  <c r="G31" i="2"/>
  <c r="F31" i="2"/>
  <c r="E31" i="2"/>
  <c r="D31" i="2"/>
  <c r="C31" i="2"/>
  <c r="AA30" i="2"/>
  <c r="Z30" i="2"/>
  <c r="Y30" i="2"/>
  <c r="X30" i="2"/>
  <c r="W30" i="2"/>
  <c r="V30" i="2"/>
  <c r="U30" i="2"/>
  <c r="T30" i="2"/>
  <c r="S30" i="2"/>
  <c r="R30" i="2"/>
  <c r="I30" i="2"/>
  <c r="H30" i="2"/>
  <c r="G30" i="2"/>
  <c r="F30" i="2"/>
  <c r="E30" i="2"/>
  <c r="D30" i="2"/>
  <c r="C30" i="2"/>
  <c r="AA29" i="2"/>
  <c r="Z29" i="2"/>
  <c r="Y29" i="2"/>
  <c r="X29" i="2"/>
  <c r="W29" i="2"/>
  <c r="V29" i="2"/>
  <c r="U29" i="2"/>
  <c r="T29" i="2"/>
  <c r="S29" i="2"/>
  <c r="R29" i="2"/>
  <c r="I29" i="2"/>
  <c r="H29" i="2"/>
  <c r="G29" i="2"/>
  <c r="F29" i="2"/>
  <c r="E29" i="2"/>
  <c r="D29" i="2"/>
  <c r="C29" i="2"/>
  <c r="AA28" i="2"/>
  <c r="Z28" i="2"/>
  <c r="Y28" i="2"/>
  <c r="X28" i="2"/>
  <c r="W28" i="2"/>
  <c r="V28" i="2"/>
  <c r="U28" i="2"/>
  <c r="T28" i="2"/>
  <c r="S28" i="2"/>
  <c r="R28" i="2"/>
  <c r="I28" i="2"/>
  <c r="H28" i="2"/>
  <c r="G28" i="2"/>
  <c r="F28" i="2"/>
  <c r="E28" i="2"/>
  <c r="D28" i="2"/>
  <c r="C28" i="2"/>
  <c r="AA27" i="2"/>
  <c r="Z27" i="2"/>
  <c r="Y27" i="2"/>
  <c r="X27" i="2"/>
  <c r="W27" i="2"/>
  <c r="V27" i="2"/>
  <c r="U27" i="2"/>
  <c r="T27" i="2"/>
  <c r="S27" i="2"/>
  <c r="R27" i="2"/>
  <c r="I27" i="2"/>
  <c r="H27" i="2"/>
  <c r="G27" i="2"/>
  <c r="F27" i="2"/>
  <c r="E27" i="2"/>
  <c r="D27" i="2"/>
  <c r="C27" i="2"/>
  <c r="AA26" i="2"/>
  <c r="Z26" i="2"/>
  <c r="Y26" i="2"/>
  <c r="X26" i="2"/>
  <c r="W26" i="2"/>
  <c r="V26" i="2"/>
  <c r="U26" i="2"/>
  <c r="T26" i="2"/>
  <c r="S26" i="2"/>
  <c r="R26" i="2"/>
  <c r="I26" i="2"/>
  <c r="H26" i="2"/>
  <c r="G26" i="2"/>
  <c r="F26" i="2"/>
  <c r="E26" i="2"/>
  <c r="D26" i="2"/>
  <c r="C26" i="2"/>
  <c r="AA25" i="2"/>
  <c r="Z25" i="2"/>
  <c r="Y25" i="2"/>
  <c r="X25" i="2"/>
  <c r="W25" i="2"/>
  <c r="V25" i="2"/>
  <c r="U25" i="2"/>
  <c r="T25" i="2"/>
  <c r="S25" i="2"/>
  <c r="R25" i="2"/>
  <c r="I25" i="2"/>
  <c r="H25" i="2"/>
  <c r="G25" i="2"/>
  <c r="F25" i="2"/>
  <c r="E25" i="2"/>
  <c r="D25" i="2"/>
  <c r="C25" i="2"/>
  <c r="AA24" i="2"/>
  <c r="Z24" i="2"/>
  <c r="Y24" i="2"/>
  <c r="X24" i="2"/>
  <c r="W24" i="2"/>
  <c r="V24" i="2"/>
  <c r="U24" i="2"/>
  <c r="T24" i="2"/>
  <c r="S24" i="2"/>
  <c r="R24" i="2"/>
  <c r="I24" i="2"/>
  <c r="H24" i="2"/>
  <c r="G24" i="2"/>
  <c r="F24" i="2"/>
  <c r="E24" i="2"/>
  <c r="D24" i="2"/>
  <c r="C24" i="2"/>
  <c r="AA23" i="2"/>
  <c r="Z23" i="2"/>
  <c r="Y23" i="2"/>
  <c r="X23" i="2"/>
  <c r="W23" i="2"/>
  <c r="V23" i="2"/>
  <c r="U23" i="2"/>
  <c r="T23" i="2"/>
  <c r="S23" i="2"/>
  <c r="R23" i="2"/>
  <c r="I23" i="2"/>
  <c r="H23" i="2"/>
  <c r="G23" i="2"/>
  <c r="F23" i="2"/>
  <c r="E23" i="2"/>
  <c r="D23" i="2"/>
  <c r="C23" i="2"/>
  <c r="AA22" i="2"/>
  <c r="Z22" i="2"/>
  <c r="Y22" i="2"/>
  <c r="X22" i="2"/>
  <c r="W22" i="2"/>
  <c r="V22" i="2"/>
  <c r="U22" i="2"/>
  <c r="T22" i="2"/>
  <c r="S22" i="2"/>
  <c r="R22" i="2"/>
  <c r="I22" i="2"/>
  <c r="H22" i="2"/>
  <c r="G22" i="2"/>
  <c r="F22" i="2"/>
  <c r="E22" i="2"/>
  <c r="D22" i="2"/>
  <c r="C22" i="2"/>
  <c r="AA21" i="2"/>
  <c r="Z21" i="2"/>
  <c r="Y21" i="2"/>
  <c r="X21" i="2"/>
  <c r="W21" i="2"/>
  <c r="V21" i="2"/>
  <c r="U21" i="2"/>
  <c r="T21" i="2"/>
  <c r="S21" i="2"/>
  <c r="R21" i="2"/>
  <c r="I21" i="2"/>
  <c r="H21" i="2"/>
  <c r="G21" i="2"/>
  <c r="F21" i="2"/>
  <c r="E21" i="2"/>
  <c r="D21" i="2"/>
  <c r="C21" i="2"/>
  <c r="AA20" i="2"/>
  <c r="Z20" i="2"/>
  <c r="Y20" i="2"/>
  <c r="X20" i="2"/>
  <c r="W20" i="2"/>
  <c r="V20" i="2"/>
  <c r="U20" i="2"/>
  <c r="T20" i="2"/>
  <c r="S20" i="2"/>
  <c r="R20" i="2"/>
  <c r="I20" i="2"/>
  <c r="H20" i="2"/>
  <c r="G20" i="2"/>
  <c r="F20" i="2"/>
  <c r="E20" i="2"/>
  <c r="D20" i="2"/>
  <c r="C20" i="2"/>
  <c r="AA19" i="2"/>
  <c r="Z19" i="2"/>
  <c r="Y19" i="2"/>
  <c r="X19" i="2"/>
  <c r="W19" i="2"/>
  <c r="V19" i="2"/>
  <c r="U19" i="2"/>
  <c r="T19" i="2"/>
  <c r="S19" i="2"/>
  <c r="R19" i="2"/>
  <c r="I19" i="2"/>
  <c r="H19" i="2"/>
  <c r="G19" i="2"/>
  <c r="F19" i="2"/>
  <c r="E19" i="2"/>
  <c r="D19" i="2"/>
  <c r="C19" i="2"/>
  <c r="AA18" i="2"/>
  <c r="Z18" i="2"/>
  <c r="Y18" i="2"/>
  <c r="X18" i="2"/>
  <c r="W18" i="2"/>
  <c r="V18" i="2"/>
  <c r="U18" i="2"/>
  <c r="T18" i="2"/>
  <c r="S18" i="2"/>
  <c r="R18" i="2"/>
  <c r="I18" i="2"/>
  <c r="H18" i="2"/>
  <c r="G18" i="2"/>
  <c r="F18" i="2"/>
  <c r="E18" i="2"/>
  <c r="D18" i="2"/>
  <c r="C18" i="2"/>
  <c r="AA17" i="2"/>
  <c r="Z17" i="2"/>
  <c r="Y17" i="2"/>
  <c r="X17" i="2"/>
  <c r="W17" i="2"/>
  <c r="V17" i="2"/>
  <c r="U17" i="2"/>
  <c r="T17" i="2"/>
  <c r="S17" i="2"/>
  <c r="R17" i="2"/>
  <c r="I17" i="2"/>
  <c r="H17" i="2"/>
  <c r="G17" i="2"/>
  <c r="F17" i="2"/>
  <c r="E17" i="2"/>
  <c r="D17" i="2"/>
  <c r="C17" i="2"/>
  <c r="AA16" i="2"/>
  <c r="Z16" i="2"/>
  <c r="Y16" i="2"/>
  <c r="X16" i="2"/>
  <c r="W16" i="2"/>
  <c r="V16" i="2"/>
  <c r="U16" i="2"/>
  <c r="T16" i="2"/>
  <c r="S16" i="2"/>
  <c r="R16" i="2"/>
  <c r="I16" i="2"/>
  <c r="H16" i="2"/>
  <c r="G16" i="2"/>
  <c r="F16" i="2"/>
  <c r="E16" i="2"/>
  <c r="D16" i="2"/>
  <c r="C16" i="2"/>
  <c r="AA15" i="2"/>
  <c r="Z15" i="2"/>
  <c r="Y15" i="2"/>
  <c r="X15" i="2"/>
  <c r="W15" i="2"/>
  <c r="V15" i="2"/>
  <c r="U15" i="2"/>
  <c r="T15" i="2"/>
  <c r="S15" i="2"/>
  <c r="R15" i="2"/>
  <c r="I15" i="2"/>
  <c r="H15" i="2"/>
  <c r="G15" i="2"/>
  <c r="F15" i="2"/>
  <c r="E15" i="2"/>
  <c r="D15" i="2"/>
  <c r="C15" i="2"/>
  <c r="AA14" i="2"/>
  <c r="Z14" i="2"/>
  <c r="Y14" i="2"/>
  <c r="X14" i="2"/>
  <c r="W14" i="2"/>
  <c r="V14" i="2"/>
  <c r="U14" i="2"/>
  <c r="T14" i="2"/>
  <c r="S14" i="2"/>
  <c r="R14" i="2"/>
  <c r="I14" i="2"/>
  <c r="H14" i="2"/>
  <c r="G14" i="2"/>
  <c r="F14" i="2"/>
  <c r="E14" i="2"/>
  <c r="D14" i="2"/>
  <c r="C14" i="2"/>
  <c r="AA13" i="2"/>
  <c r="Z13" i="2"/>
  <c r="Y13" i="2"/>
  <c r="X13" i="2"/>
  <c r="W13" i="2"/>
  <c r="V13" i="2"/>
  <c r="U13" i="2"/>
  <c r="T13" i="2"/>
  <c r="S13" i="2"/>
  <c r="R13" i="2"/>
  <c r="I13" i="2"/>
  <c r="H13" i="2"/>
  <c r="G13" i="2"/>
  <c r="F13" i="2"/>
  <c r="E13" i="2"/>
  <c r="D13" i="2"/>
  <c r="C13" i="2"/>
  <c r="AA12" i="2"/>
  <c r="Z12" i="2"/>
  <c r="Y12" i="2"/>
  <c r="X12" i="2"/>
  <c r="W12" i="2"/>
  <c r="V12" i="2"/>
  <c r="U12" i="2"/>
  <c r="T12" i="2"/>
  <c r="S12" i="2"/>
  <c r="R12" i="2"/>
  <c r="I12" i="2"/>
  <c r="H12" i="2"/>
  <c r="G12" i="2"/>
  <c r="F12" i="2"/>
  <c r="E12" i="2"/>
  <c r="D12" i="2"/>
  <c r="C12" i="2"/>
  <c r="AA11" i="2"/>
  <c r="Z11" i="2"/>
  <c r="Y11" i="2"/>
  <c r="X11" i="2"/>
  <c r="W11" i="2"/>
  <c r="V11" i="2"/>
  <c r="U11" i="2"/>
  <c r="T11" i="2"/>
  <c r="S11" i="2"/>
  <c r="R11" i="2"/>
  <c r="I11" i="2"/>
  <c r="H11" i="2"/>
  <c r="G11" i="2"/>
  <c r="F11" i="2"/>
  <c r="E11" i="2"/>
  <c r="D11" i="2"/>
  <c r="C11" i="2"/>
  <c r="AA10" i="2"/>
  <c r="Z10" i="2"/>
  <c r="Y10" i="2"/>
  <c r="X10" i="2"/>
  <c r="W10" i="2"/>
  <c r="V10" i="2"/>
  <c r="U10" i="2"/>
  <c r="T10" i="2"/>
  <c r="S10" i="2"/>
  <c r="R10" i="2"/>
  <c r="I10" i="2"/>
  <c r="H10" i="2"/>
  <c r="G10" i="2"/>
  <c r="F10" i="2"/>
  <c r="E10" i="2"/>
  <c r="D10" i="2"/>
  <c r="C10" i="2"/>
  <c r="AA9" i="2"/>
  <c r="Z9" i="2"/>
  <c r="Y9" i="2"/>
  <c r="X9" i="2"/>
  <c r="W9" i="2"/>
  <c r="V9" i="2"/>
  <c r="U9" i="2"/>
  <c r="T9" i="2"/>
  <c r="S9" i="2"/>
  <c r="R9" i="2"/>
  <c r="I9" i="2"/>
  <c r="H9" i="2"/>
  <c r="G9" i="2"/>
  <c r="F9" i="2"/>
  <c r="E9" i="2"/>
  <c r="D9" i="2"/>
  <c r="C9" i="2"/>
  <c r="AA8" i="2"/>
  <c r="Z8" i="2"/>
  <c r="Y8" i="2"/>
  <c r="X8" i="2"/>
  <c r="W8" i="2"/>
  <c r="V8" i="2"/>
  <c r="U8" i="2"/>
  <c r="T8" i="2"/>
  <c r="S8" i="2"/>
  <c r="R8" i="2"/>
  <c r="I8" i="2"/>
  <c r="H8" i="2"/>
  <c r="G8" i="2"/>
  <c r="F8" i="2"/>
  <c r="E8" i="2"/>
  <c r="D8" i="2"/>
  <c r="C8" i="2"/>
  <c r="AA7" i="2"/>
  <c r="Z7" i="2"/>
  <c r="Y7" i="2"/>
  <c r="X7" i="2"/>
  <c r="W7" i="2"/>
  <c r="V7" i="2"/>
  <c r="U7" i="2"/>
  <c r="T7" i="2"/>
  <c r="S7" i="2"/>
  <c r="R7" i="2"/>
  <c r="I7" i="2"/>
  <c r="H7" i="2"/>
  <c r="G7" i="2"/>
  <c r="F7" i="2"/>
  <c r="E7" i="2"/>
  <c r="D7" i="2"/>
  <c r="C7" i="2"/>
  <c r="AA6" i="2"/>
  <c r="Z6" i="2"/>
  <c r="Y6" i="2"/>
  <c r="X6" i="2"/>
  <c r="W6" i="2"/>
  <c r="V6" i="2"/>
  <c r="U6" i="2"/>
  <c r="T6" i="2"/>
  <c r="S6" i="2"/>
  <c r="R6" i="2"/>
  <c r="I6" i="2"/>
  <c r="H6" i="2"/>
  <c r="G6" i="2"/>
  <c r="F6" i="2"/>
  <c r="E6" i="2"/>
  <c r="D6" i="2"/>
  <c r="C6" i="2"/>
  <c r="AA5" i="2"/>
  <c r="Z5" i="2"/>
  <c r="Y5" i="2"/>
  <c r="X5" i="2"/>
  <c r="W5" i="2"/>
  <c r="V5" i="2"/>
  <c r="U5" i="2"/>
  <c r="T5" i="2"/>
  <c r="S5" i="2"/>
  <c r="R5" i="2"/>
  <c r="I5" i="2"/>
  <c r="H5" i="2"/>
  <c r="G5" i="2"/>
  <c r="F5" i="2"/>
  <c r="E5" i="2"/>
  <c r="D5" i="2"/>
  <c r="C5" i="2"/>
  <c r="AA4" i="2"/>
  <c r="Z4" i="2"/>
  <c r="Y4" i="2"/>
  <c r="X4" i="2"/>
  <c r="W4" i="2"/>
  <c r="V4" i="2"/>
  <c r="U4" i="2"/>
  <c r="T4" i="2"/>
  <c r="S4" i="2"/>
  <c r="R4" i="2"/>
  <c r="I4" i="2"/>
  <c r="H4" i="2"/>
  <c r="G4" i="2"/>
  <c r="F4" i="2"/>
  <c r="E4" i="2"/>
  <c r="D4" i="2"/>
  <c r="C4" i="2"/>
  <c r="AA3" i="2"/>
  <c r="Z3" i="2"/>
  <c r="Y3" i="2"/>
  <c r="X3" i="2"/>
  <c r="W3" i="2"/>
  <c r="V3" i="2"/>
  <c r="U3" i="2"/>
  <c r="T3" i="2"/>
  <c r="S3" i="2"/>
  <c r="R3" i="2"/>
  <c r="I3" i="2"/>
  <c r="H3" i="2"/>
  <c r="G3" i="2"/>
  <c r="F3" i="2"/>
  <c r="E3" i="2"/>
  <c r="D3" i="2"/>
  <c r="C3" i="2"/>
  <c r="AA2" i="2"/>
  <c r="Z2" i="2"/>
  <c r="Y2" i="2"/>
  <c r="X2" i="2"/>
  <c r="W2" i="2"/>
  <c r="V2" i="2"/>
  <c r="U2" i="2"/>
  <c r="T2" i="2"/>
  <c r="S2" i="2"/>
  <c r="R2" i="2"/>
  <c r="I2" i="2"/>
  <c r="H2" i="2"/>
  <c r="G2" i="2"/>
  <c r="F2" i="2"/>
  <c r="E2" i="2"/>
  <c r="D2" i="2"/>
  <c r="C2" i="2"/>
  <c r="O465" i="11"/>
  <c r="N465" i="11"/>
  <c r="O464" i="11"/>
  <c r="N464" i="11"/>
  <c r="O463" i="11"/>
  <c r="N463" i="11"/>
  <c r="O462" i="11"/>
  <c r="N462" i="11"/>
  <c r="O461" i="11"/>
  <c r="N461" i="11"/>
  <c r="O460" i="11"/>
  <c r="N460" i="11"/>
  <c r="O459" i="11"/>
  <c r="N459" i="11"/>
  <c r="O458" i="11"/>
  <c r="N458" i="11"/>
  <c r="O457" i="11"/>
  <c r="N457" i="11"/>
  <c r="O456" i="11"/>
  <c r="N456" i="11"/>
  <c r="O455" i="11"/>
  <c r="N455" i="11"/>
  <c r="O454" i="11"/>
  <c r="N454" i="11"/>
  <c r="O453" i="11"/>
  <c r="N453" i="11"/>
  <c r="O452" i="11"/>
  <c r="N452" i="11"/>
  <c r="O451" i="11"/>
  <c r="N451" i="11"/>
  <c r="O450" i="11"/>
  <c r="N450" i="11"/>
  <c r="O449" i="11"/>
  <c r="N449" i="11"/>
  <c r="O448" i="11"/>
  <c r="N448" i="11"/>
  <c r="O447" i="11"/>
  <c r="N447" i="11"/>
  <c r="O446" i="11"/>
  <c r="N446" i="11"/>
  <c r="O445" i="11"/>
  <c r="N445" i="11"/>
  <c r="O444" i="11"/>
  <c r="N444" i="11"/>
  <c r="O443" i="11"/>
  <c r="N443" i="11"/>
  <c r="O442" i="11"/>
  <c r="N442" i="11"/>
  <c r="O441" i="11"/>
  <c r="N441" i="11"/>
  <c r="O440" i="11"/>
  <c r="N440" i="11"/>
  <c r="O439" i="11"/>
  <c r="N439" i="11"/>
  <c r="O438" i="11"/>
  <c r="N438" i="11"/>
  <c r="O437" i="11"/>
  <c r="N437" i="11"/>
  <c r="O436" i="11"/>
  <c r="N436" i="11"/>
  <c r="O435" i="11"/>
  <c r="N435" i="11"/>
  <c r="O434" i="11"/>
  <c r="N434" i="11"/>
  <c r="O433" i="11"/>
  <c r="N433" i="11"/>
  <c r="O432" i="11"/>
  <c r="N432" i="11"/>
  <c r="O431" i="11"/>
  <c r="N431" i="11"/>
  <c r="O430" i="11"/>
  <c r="N430" i="11"/>
  <c r="O429" i="11"/>
  <c r="N429" i="11"/>
  <c r="O428" i="11"/>
  <c r="N428" i="11"/>
  <c r="O427" i="11"/>
  <c r="N427" i="11"/>
  <c r="O426" i="11"/>
  <c r="N426" i="11"/>
  <c r="O425" i="11"/>
  <c r="N425" i="11"/>
  <c r="O424" i="11"/>
  <c r="N424" i="11"/>
  <c r="O423" i="11"/>
  <c r="N423" i="11"/>
  <c r="O422" i="11"/>
  <c r="N422" i="11"/>
  <c r="O421" i="11"/>
  <c r="N421" i="11"/>
  <c r="O420" i="11"/>
  <c r="N420" i="11"/>
  <c r="O419" i="11"/>
  <c r="N419" i="11"/>
  <c r="O418" i="11"/>
  <c r="N418" i="11"/>
  <c r="O417" i="11"/>
  <c r="N417" i="11"/>
  <c r="O416" i="11"/>
  <c r="N416" i="11"/>
  <c r="O415" i="11"/>
  <c r="N415" i="11"/>
  <c r="O414" i="11"/>
  <c r="N414" i="11"/>
  <c r="O413" i="11"/>
  <c r="N413" i="11"/>
  <c r="O412" i="11"/>
  <c r="N412" i="11"/>
  <c r="O411" i="11"/>
  <c r="N411" i="11"/>
  <c r="O410" i="11"/>
  <c r="N410" i="11"/>
  <c r="O409" i="11"/>
  <c r="N409" i="11"/>
  <c r="O408" i="11"/>
  <c r="N408" i="11"/>
  <c r="O407" i="11"/>
  <c r="N407" i="11"/>
  <c r="O406" i="11"/>
  <c r="N406" i="11"/>
  <c r="O405" i="11"/>
  <c r="N405" i="11"/>
  <c r="O404" i="11"/>
  <c r="N404" i="11"/>
  <c r="O403" i="11"/>
  <c r="N403" i="11"/>
  <c r="O402" i="11"/>
  <c r="N402" i="11"/>
  <c r="O401" i="11"/>
  <c r="N401" i="11"/>
  <c r="O400" i="11"/>
  <c r="N400" i="11"/>
  <c r="O399" i="11"/>
  <c r="N399" i="11"/>
  <c r="O398" i="11"/>
  <c r="N398" i="11"/>
  <c r="O397" i="11"/>
  <c r="N397" i="11"/>
  <c r="O396" i="11"/>
  <c r="N396" i="11"/>
  <c r="O395" i="11"/>
  <c r="N395" i="11"/>
  <c r="O394" i="11"/>
  <c r="N394" i="11"/>
  <c r="O393" i="11"/>
  <c r="N393" i="11"/>
  <c r="O392" i="11"/>
  <c r="N392" i="11"/>
  <c r="O391" i="11"/>
  <c r="N391" i="11"/>
  <c r="O390" i="11"/>
  <c r="N390" i="11"/>
  <c r="O389" i="11"/>
  <c r="N389" i="11"/>
  <c r="O388" i="11"/>
  <c r="N388" i="11"/>
  <c r="O387" i="11"/>
  <c r="N387" i="11"/>
  <c r="O386" i="11"/>
  <c r="N386" i="11"/>
  <c r="O385" i="11"/>
  <c r="N385" i="11"/>
  <c r="O384" i="11"/>
  <c r="N384" i="11"/>
  <c r="O383" i="11"/>
  <c r="N383" i="11"/>
  <c r="O382" i="11"/>
  <c r="N382" i="11"/>
  <c r="O381" i="11"/>
  <c r="N381" i="11"/>
  <c r="O380" i="11"/>
  <c r="N380" i="11"/>
  <c r="O379" i="11"/>
  <c r="N379" i="11"/>
  <c r="O378" i="11"/>
  <c r="N378" i="11"/>
  <c r="O377" i="11"/>
  <c r="N377" i="11"/>
  <c r="O376" i="11"/>
  <c r="N376" i="11"/>
  <c r="O375" i="11"/>
  <c r="N375" i="11"/>
  <c r="O374" i="11"/>
  <c r="N374" i="11"/>
  <c r="O373" i="11"/>
  <c r="N373" i="11"/>
  <c r="O372" i="11"/>
  <c r="N372" i="11"/>
  <c r="O371" i="11"/>
  <c r="N371" i="11"/>
  <c r="O370" i="11"/>
  <c r="N370" i="11"/>
  <c r="O369" i="11"/>
  <c r="N369" i="11"/>
  <c r="O368" i="11"/>
  <c r="N368" i="11"/>
  <c r="O367" i="11"/>
  <c r="N367" i="11"/>
  <c r="O366" i="11"/>
  <c r="N366" i="11"/>
  <c r="O365" i="11"/>
  <c r="N365" i="11"/>
  <c r="O364" i="11"/>
  <c r="N364" i="11"/>
  <c r="O363" i="11"/>
  <c r="N363" i="11"/>
  <c r="O362" i="11"/>
  <c r="N362" i="11"/>
  <c r="O361" i="11"/>
  <c r="N361" i="11"/>
  <c r="O360" i="11"/>
  <c r="N360" i="11"/>
  <c r="O359" i="11"/>
  <c r="N359" i="11"/>
  <c r="O358" i="11"/>
  <c r="N358" i="11"/>
  <c r="O357" i="11"/>
  <c r="N357" i="11"/>
  <c r="O356" i="11"/>
  <c r="N356" i="11"/>
  <c r="O355" i="11"/>
  <c r="N355" i="11"/>
  <c r="O354" i="11"/>
  <c r="N354" i="11"/>
  <c r="O353" i="11"/>
  <c r="N353" i="11"/>
  <c r="O352" i="11"/>
  <c r="N352" i="11"/>
  <c r="O351" i="11"/>
  <c r="N351" i="11"/>
  <c r="O350" i="11"/>
  <c r="N350" i="11"/>
  <c r="O349" i="11"/>
  <c r="N349" i="11"/>
  <c r="O348" i="11"/>
  <c r="N348" i="11"/>
  <c r="O347" i="11"/>
  <c r="N347" i="11"/>
  <c r="O346" i="11"/>
  <c r="N346" i="11"/>
  <c r="O345" i="11"/>
  <c r="N345" i="11"/>
  <c r="O344" i="11"/>
  <c r="N344" i="11"/>
  <c r="O343" i="11"/>
  <c r="N343" i="11"/>
  <c r="O342" i="11"/>
  <c r="N342" i="11"/>
  <c r="O341" i="11"/>
  <c r="N341" i="11"/>
  <c r="O340" i="11"/>
  <c r="N340" i="11"/>
  <c r="O339" i="11"/>
  <c r="N339" i="11"/>
  <c r="O338" i="11"/>
  <c r="N338" i="11"/>
  <c r="O337" i="11"/>
  <c r="N337" i="11"/>
  <c r="O336" i="11"/>
  <c r="N336" i="11"/>
  <c r="O335" i="11"/>
  <c r="N335" i="11"/>
  <c r="O334" i="11"/>
  <c r="N334" i="11"/>
  <c r="O333" i="11"/>
  <c r="N333" i="11"/>
  <c r="O332" i="11"/>
  <c r="N332" i="11"/>
  <c r="O331" i="11"/>
  <c r="N331" i="11"/>
  <c r="O330" i="11"/>
  <c r="N330" i="11"/>
  <c r="O329" i="11"/>
  <c r="N329" i="11"/>
  <c r="O328" i="11"/>
  <c r="N328" i="11"/>
  <c r="O327" i="11"/>
  <c r="N327" i="11"/>
  <c r="O326" i="11"/>
  <c r="N326" i="11"/>
  <c r="O325" i="11"/>
  <c r="N325" i="11"/>
  <c r="O324" i="11"/>
  <c r="N324" i="11"/>
  <c r="O323" i="11"/>
  <c r="N323" i="11"/>
  <c r="O322" i="11"/>
  <c r="N322" i="11"/>
  <c r="O321" i="11"/>
  <c r="N321" i="11"/>
  <c r="O320" i="11"/>
  <c r="N320" i="11"/>
  <c r="O319" i="11"/>
  <c r="N319" i="11"/>
  <c r="O318" i="11"/>
  <c r="N318" i="11"/>
  <c r="O317" i="11"/>
  <c r="N317" i="11"/>
  <c r="O316" i="11"/>
  <c r="N316" i="11"/>
  <c r="O315" i="11"/>
  <c r="N315" i="11"/>
  <c r="O314" i="11"/>
  <c r="N314" i="11"/>
  <c r="O313" i="11"/>
  <c r="N313" i="11"/>
  <c r="O312" i="11"/>
  <c r="N312" i="11"/>
  <c r="O311" i="11"/>
  <c r="N311" i="11"/>
  <c r="O310" i="11"/>
  <c r="N310" i="11"/>
  <c r="O309" i="11"/>
  <c r="N309" i="11"/>
  <c r="O308" i="11"/>
  <c r="N308" i="11"/>
  <c r="O307" i="11"/>
  <c r="N307" i="11"/>
  <c r="O306" i="11"/>
  <c r="N306" i="11"/>
  <c r="O305" i="11"/>
  <c r="N305" i="11"/>
  <c r="O304" i="11"/>
  <c r="N304" i="11"/>
  <c r="O303" i="11"/>
  <c r="N303" i="11"/>
  <c r="O302" i="11"/>
  <c r="N302" i="11"/>
  <c r="O301" i="11"/>
  <c r="N301" i="11"/>
  <c r="O300" i="11"/>
  <c r="N300" i="11"/>
  <c r="O299" i="11"/>
  <c r="N299" i="11"/>
  <c r="O298" i="11"/>
  <c r="N298" i="11"/>
  <c r="O297" i="11"/>
  <c r="N297" i="11"/>
  <c r="O296" i="11"/>
  <c r="N296" i="11"/>
  <c r="O295" i="11"/>
  <c r="N295" i="11"/>
  <c r="O294" i="11"/>
  <c r="N294" i="11"/>
  <c r="O293" i="11"/>
  <c r="N293" i="11"/>
  <c r="O292" i="11"/>
  <c r="N292" i="11"/>
  <c r="O291" i="11"/>
  <c r="N291" i="11"/>
  <c r="O290" i="11"/>
  <c r="N290" i="11"/>
  <c r="O289" i="11"/>
  <c r="N289" i="11"/>
  <c r="O288" i="11"/>
  <c r="N288" i="11"/>
  <c r="O287" i="11"/>
  <c r="N287" i="11"/>
  <c r="O286" i="11"/>
  <c r="N286" i="11"/>
  <c r="O285" i="11"/>
  <c r="N285" i="11"/>
  <c r="O284" i="11"/>
  <c r="N284" i="11"/>
  <c r="O283" i="11"/>
  <c r="N283" i="11"/>
  <c r="O282" i="11"/>
  <c r="N282" i="11"/>
  <c r="O281" i="11"/>
  <c r="N281" i="11"/>
  <c r="O280" i="11"/>
  <c r="N280" i="11"/>
  <c r="O279" i="11"/>
  <c r="N279" i="11"/>
  <c r="O278" i="11"/>
  <c r="N278" i="11"/>
  <c r="O277" i="11"/>
  <c r="N277" i="11"/>
  <c r="O276" i="11"/>
  <c r="N276" i="11"/>
  <c r="O275" i="11"/>
  <c r="N275" i="11"/>
  <c r="O274" i="11"/>
  <c r="N274" i="11"/>
  <c r="O273" i="11"/>
  <c r="N273" i="11"/>
  <c r="O272" i="11"/>
  <c r="N272" i="11"/>
  <c r="O271" i="11"/>
  <c r="N271" i="11"/>
  <c r="O270" i="11"/>
  <c r="N270" i="11"/>
  <c r="O269" i="11"/>
  <c r="N269" i="11"/>
  <c r="O268" i="11"/>
  <c r="N268" i="11"/>
  <c r="O267" i="11"/>
  <c r="N267" i="11"/>
  <c r="O266" i="11"/>
  <c r="N266" i="11"/>
  <c r="O265" i="11"/>
  <c r="N265" i="11"/>
  <c r="O264" i="11"/>
  <c r="N264" i="11"/>
  <c r="O263" i="11"/>
  <c r="N263" i="11"/>
  <c r="O262" i="11"/>
  <c r="N262" i="11"/>
  <c r="O261" i="11"/>
  <c r="N261" i="11"/>
  <c r="O260" i="11"/>
  <c r="N260" i="11"/>
  <c r="O259" i="11"/>
  <c r="N259" i="11"/>
  <c r="O258" i="11"/>
  <c r="N258" i="11"/>
  <c r="O257" i="11"/>
  <c r="N257" i="11"/>
  <c r="O256" i="11"/>
  <c r="N256" i="11"/>
  <c r="O255" i="11"/>
  <c r="N255" i="11"/>
  <c r="O254" i="11"/>
  <c r="N254" i="11"/>
  <c r="O253" i="11"/>
  <c r="N253" i="11"/>
  <c r="O252" i="11"/>
  <c r="N252" i="11"/>
  <c r="O251" i="11"/>
  <c r="N251" i="11"/>
  <c r="O250" i="11"/>
  <c r="N250" i="11"/>
  <c r="O249" i="11"/>
  <c r="N249" i="11"/>
  <c r="O248" i="11"/>
  <c r="N248" i="11"/>
  <c r="O247" i="11"/>
  <c r="N247" i="11"/>
  <c r="O246" i="11"/>
  <c r="N246" i="11"/>
  <c r="O245" i="11"/>
  <c r="N245" i="11"/>
  <c r="O244" i="11"/>
  <c r="N244" i="11"/>
  <c r="O243" i="11"/>
  <c r="N243" i="11"/>
  <c r="O242" i="11"/>
  <c r="N242" i="11"/>
  <c r="O241" i="11"/>
  <c r="N241" i="11"/>
  <c r="O240" i="11"/>
  <c r="N240" i="11"/>
  <c r="O239" i="11"/>
  <c r="N239" i="11"/>
  <c r="O238" i="11"/>
  <c r="N238" i="11"/>
  <c r="O237" i="11"/>
  <c r="N237" i="11"/>
  <c r="O236" i="11"/>
  <c r="N236" i="11"/>
  <c r="O235" i="11"/>
  <c r="N235" i="11"/>
  <c r="O234" i="11"/>
  <c r="N234" i="11"/>
  <c r="O233" i="11"/>
  <c r="N233" i="11"/>
  <c r="O232" i="11"/>
  <c r="N232" i="11"/>
  <c r="O231" i="11"/>
  <c r="N231" i="11"/>
  <c r="O230" i="11"/>
  <c r="N230" i="11"/>
  <c r="O229" i="11"/>
  <c r="N229" i="11"/>
  <c r="O228" i="11"/>
  <c r="N228" i="11"/>
  <c r="O227" i="11"/>
  <c r="N227" i="11"/>
  <c r="O226" i="11"/>
  <c r="N226" i="11"/>
  <c r="O225" i="11"/>
  <c r="N225" i="11"/>
  <c r="O224" i="11"/>
  <c r="N224" i="11"/>
  <c r="O223" i="11"/>
  <c r="N223" i="11"/>
  <c r="O222" i="11"/>
  <c r="N222" i="11"/>
  <c r="O221" i="11"/>
  <c r="N221" i="11"/>
  <c r="O220" i="11"/>
  <c r="N220" i="11"/>
  <c r="O219" i="11"/>
  <c r="N219" i="11"/>
  <c r="O218" i="11"/>
  <c r="N218" i="11"/>
  <c r="O217" i="11"/>
  <c r="N217" i="11"/>
  <c r="O216" i="11"/>
  <c r="N216" i="11"/>
  <c r="O215" i="11"/>
  <c r="N215" i="11"/>
  <c r="O214" i="11"/>
  <c r="N214" i="11"/>
  <c r="O213" i="11"/>
  <c r="N213" i="11"/>
  <c r="O212" i="11"/>
  <c r="N212" i="11"/>
  <c r="O211" i="11"/>
  <c r="N211" i="11"/>
  <c r="O210" i="11"/>
  <c r="N210" i="11"/>
  <c r="O209" i="11"/>
  <c r="N209" i="11"/>
  <c r="O208" i="11"/>
  <c r="N208" i="11"/>
  <c r="O207" i="11"/>
  <c r="N207" i="11"/>
  <c r="O206" i="11"/>
  <c r="N206" i="11"/>
  <c r="O205" i="11"/>
  <c r="N205" i="11"/>
  <c r="O204" i="11"/>
  <c r="N204" i="11"/>
  <c r="O203" i="11"/>
  <c r="N203" i="11"/>
  <c r="O202" i="11"/>
  <c r="N202" i="11"/>
  <c r="O201" i="11"/>
  <c r="N201" i="11"/>
  <c r="O200" i="11"/>
  <c r="N200" i="11"/>
  <c r="O199" i="11"/>
  <c r="N199" i="11"/>
  <c r="O198" i="11"/>
  <c r="N198" i="11"/>
  <c r="O197" i="11"/>
  <c r="N197" i="11"/>
  <c r="O196" i="11"/>
  <c r="N196" i="11"/>
  <c r="O195" i="11"/>
  <c r="N195" i="11"/>
  <c r="O194" i="11"/>
  <c r="N194" i="11"/>
  <c r="O193" i="11"/>
  <c r="N193" i="11"/>
  <c r="O192" i="11"/>
  <c r="N192" i="11"/>
  <c r="O191" i="11"/>
  <c r="N191" i="11"/>
  <c r="O190" i="11"/>
  <c r="N190" i="11"/>
  <c r="O189" i="11"/>
  <c r="N189" i="11"/>
  <c r="O188" i="11"/>
  <c r="N188" i="11"/>
  <c r="O187" i="11"/>
  <c r="N187" i="11"/>
  <c r="O186" i="11"/>
  <c r="N186" i="11"/>
  <c r="O185" i="11"/>
  <c r="N185" i="11"/>
  <c r="O184" i="11"/>
  <c r="N184" i="11"/>
  <c r="O183" i="11"/>
  <c r="N183" i="11"/>
  <c r="O182" i="11"/>
  <c r="N182" i="11"/>
  <c r="O181" i="11"/>
  <c r="N181" i="11"/>
  <c r="O180" i="11"/>
  <c r="N180" i="11"/>
  <c r="O179" i="11"/>
  <c r="N179" i="11"/>
  <c r="O178" i="11"/>
  <c r="N178" i="11"/>
  <c r="O177" i="11"/>
  <c r="N177" i="11"/>
  <c r="O176" i="11"/>
  <c r="N176" i="11"/>
  <c r="O175" i="11"/>
  <c r="N175" i="11"/>
  <c r="O174" i="11"/>
  <c r="N174" i="11"/>
  <c r="O173" i="11"/>
  <c r="N173" i="1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61" i="11"/>
  <c r="N161" i="11"/>
  <c r="O160" i="11"/>
  <c r="N160" i="11"/>
  <c r="O159" i="11"/>
  <c r="N159" i="11"/>
  <c r="O158" i="11"/>
  <c r="N158" i="11"/>
  <c r="O157" i="11"/>
  <c r="N157" i="11"/>
  <c r="O156" i="11"/>
  <c r="N156" i="11"/>
  <c r="O155" i="11"/>
  <c r="N155" i="11"/>
  <c r="O154" i="11"/>
  <c r="N154" i="11"/>
  <c r="O153" i="11"/>
  <c r="N153" i="11"/>
  <c r="O152" i="11"/>
  <c r="N152" i="11"/>
  <c r="O151" i="11"/>
  <c r="N151" i="11"/>
  <c r="O150" i="11"/>
  <c r="N150" i="11"/>
  <c r="O149" i="11"/>
  <c r="N149" i="1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O4" i="11"/>
  <c r="N4" i="11"/>
  <c r="O3" i="11"/>
  <c r="N3" i="11"/>
  <c r="L105" i="10"/>
  <c r="K105" i="10"/>
  <c r="J105" i="10"/>
  <c r="I105" i="10"/>
  <c r="H105" i="10"/>
  <c r="G105" i="10"/>
  <c r="F105" i="10"/>
  <c r="E105" i="10"/>
  <c r="D105" i="10"/>
  <c r="C105" i="10"/>
  <c r="G104" i="10"/>
  <c r="L104" i="10"/>
  <c r="K104" i="10"/>
  <c r="J104" i="10"/>
  <c r="I104" i="10"/>
  <c r="H104" i="10"/>
  <c r="F104" i="10"/>
  <c r="E104" i="10"/>
  <c r="D104" i="10"/>
  <c r="C104" i="10"/>
  <c r="L103" i="10"/>
  <c r="K103" i="10"/>
  <c r="J103" i="10"/>
  <c r="I103" i="10"/>
  <c r="H103" i="10"/>
  <c r="G103" i="10"/>
  <c r="F103" i="10"/>
  <c r="E103" i="10"/>
  <c r="D103" i="10"/>
  <c r="C103" i="10"/>
  <c r="G102" i="10"/>
  <c r="L102" i="10"/>
  <c r="K102" i="10"/>
  <c r="J102" i="10"/>
  <c r="I102" i="10"/>
  <c r="H102" i="10"/>
  <c r="F102" i="10"/>
  <c r="E102" i="10"/>
  <c r="D102" i="10"/>
  <c r="C102" i="10"/>
  <c r="G101" i="10"/>
  <c r="L101" i="10"/>
  <c r="K101" i="10"/>
  <c r="J101" i="10"/>
  <c r="I101" i="10"/>
  <c r="H101" i="10"/>
  <c r="F101" i="10"/>
  <c r="E101" i="10"/>
  <c r="D101" i="10"/>
  <c r="C101" i="10"/>
  <c r="L100" i="10"/>
  <c r="K100" i="10"/>
  <c r="J100" i="10"/>
  <c r="I100" i="10"/>
  <c r="H100" i="10"/>
  <c r="G100" i="10"/>
  <c r="F100" i="10"/>
  <c r="E100" i="10"/>
  <c r="D100" i="10"/>
  <c r="C100" i="10"/>
  <c r="L99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L97" i="10"/>
  <c r="K97" i="10"/>
  <c r="J97" i="10"/>
  <c r="I97" i="10"/>
  <c r="H97" i="10"/>
  <c r="G97" i="10"/>
  <c r="F97" i="10"/>
  <c r="E97" i="10"/>
  <c r="D97" i="10"/>
  <c r="C97" i="10"/>
  <c r="G96" i="10"/>
  <c r="L96" i="10"/>
  <c r="K96" i="10"/>
  <c r="J96" i="10"/>
  <c r="I96" i="10"/>
  <c r="H96" i="10"/>
  <c r="F96" i="10"/>
  <c r="E96" i="10"/>
  <c r="D96" i="10"/>
  <c r="C96" i="10"/>
  <c r="L95" i="10"/>
  <c r="K95" i="10"/>
  <c r="J95" i="10"/>
  <c r="I95" i="10"/>
  <c r="H95" i="10"/>
  <c r="G95" i="10"/>
  <c r="F95" i="10"/>
  <c r="E95" i="10"/>
  <c r="D95" i="10"/>
  <c r="C95" i="10"/>
  <c r="G94" i="10"/>
  <c r="L94" i="10"/>
  <c r="K94" i="10"/>
  <c r="J94" i="10"/>
  <c r="I94" i="10"/>
  <c r="H94" i="10"/>
  <c r="F94" i="10"/>
  <c r="E94" i="10"/>
  <c r="D94" i="10"/>
  <c r="C94" i="10"/>
  <c r="G93" i="10"/>
  <c r="L93" i="10"/>
  <c r="K93" i="10"/>
  <c r="J93" i="10"/>
  <c r="I93" i="10"/>
  <c r="H93" i="10"/>
  <c r="F93" i="10"/>
  <c r="E93" i="10"/>
  <c r="D93" i="10"/>
  <c r="C93" i="10"/>
  <c r="L92" i="10"/>
  <c r="K92" i="10"/>
  <c r="J92" i="10"/>
  <c r="I92" i="10"/>
  <c r="H92" i="10"/>
  <c r="G92" i="10"/>
  <c r="F92" i="10"/>
  <c r="E92" i="10"/>
  <c r="D92" i="10"/>
  <c r="C92" i="10"/>
  <c r="L91" i="10"/>
  <c r="K91" i="10"/>
  <c r="J91" i="10"/>
  <c r="I91" i="10"/>
  <c r="H91" i="10"/>
  <c r="G91" i="10"/>
  <c r="F91" i="10"/>
  <c r="E91" i="10"/>
  <c r="D91" i="10"/>
  <c r="C91" i="10"/>
  <c r="G90" i="10"/>
  <c r="L90" i="10"/>
  <c r="K90" i="10"/>
  <c r="J90" i="10"/>
  <c r="I90" i="10"/>
  <c r="H90" i="10"/>
  <c r="F90" i="10"/>
  <c r="E90" i="10"/>
  <c r="D90" i="10"/>
  <c r="C90" i="10"/>
  <c r="L89" i="10"/>
  <c r="K89" i="10"/>
  <c r="J89" i="10"/>
  <c r="I89" i="10"/>
  <c r="H89" i="10"/>
  <c r="G89" i="10"/>
  <c r="F89" i="10"/>
  <c r="E89" i="10"/>
  <c r="D89" i="10"/>
  <c r="C89" i="10"/>
  <c r="G88" i="10"/>
  <c r="L88" i="10"/>
  <c r="K88" i="10"/>
  <c r="J88" i="10"/>
  <c r="I88" i="10"/>
  <c r="H88" i="10"/>
  <c r="F88" i="10"/>
  <c r="E88" i="10"/>
  <c r="D88" i="10"/>
  <c r="C88" i="10"/>
  <c r="G87" i="10"/>
  <c r="L87" i="10"/>
  <c r="K87" i="10"/>
  <c r="J87" i="10"/>
  <c r="I87" i="10"/>
  <c r="H87" i="10"/>
  <c r="F87" i="10"/>
  <c r="E87" i="10"/>
  <c r="D87" i="10"/>
  <c r="C87" i="10"/>
  <c r="L86" i="10"/>
  <c r="K86" i="10"/>
  <c r="J86" i="10"/>
  <c r="I86" i="10"/>
  <c r="H86" i="10"/>
  <c r="G86" i="10"/>
  <c r="F86" i="10"/>
  <c r="E86" i="10"/>
  <c r="D86" i="10"/>
  <c r="C86" i="10"/>
  <c r="G85" i="10"/>
  <c r="L85" i="10"/>
  <c r="K85" i="10"/>
  <c r="J85" i="10"/>
  <c r="I85" i="10"/>
  <c r="H85" i="10"/>
  <c r="F85" i="10"/>
  <c r="E85" i="10"/>
  <c r="D85" i="10"/>
  <c r="C85" i="10"/>
  <c r="L84" i="10"/>
  <c r="K84" i="10"/>
  <c r="J84" i="10"/>
  <c r="I84" i="10"/>
  <c r="H84" i="10"/>
  <c r="G84" i="10"/>
  <c r="F84" i="10"/>
  <c r="E84" i="10"/>
  <c r="D84" i="10"/>
  <c r="C84" i="10"/>
  <c r="L83" i="10"/>
  <c r="K83" i="10"/>
  <c r="J83" i="10"/>
  <c r="I83" i="10"/>
  <c r="H83" i="10"/>
  <c r="G83" i="10"/>
  <c r="F83" i="10"/>
  <c r="E83" i="10"/>
  <c r="D83" i="10"/>
  <c r="C83" i="10"/>
  <c r="L82" i="10"/>
  <c r="K82" i="10"/>
  <c r="J82" i="10"/>
  <c r="I82" i="10"/>
  <c r="H82" i="10"/>
  <c r="G82" i="10"/>
  <c r="F82" i="10"/>
  <c r="E82" i="10"/>
  <c r="D82" i="10"/>
  <c r="C82" i="10"/>
  <c r="L81" i="10"/>
  <c r="K81" i="10"/>
  <c r="J81" i="10"/>
  <c r="I81" i="10"/>
  <c r="H81" i="10"/>
  <c r="G81" i="10"/>
  <c r="F81" i="10"/>
  <c r="E81" i="10"/>
  <c r="D81" i="10"/>
  <c r="C81" i="10"/>
  <c r="G80" i="10"/>
  <c r="L80" i="10"/>
  <c r="K80" i="10"/>
  <c r="J80" i="10"/>
  <c r="I80" i="10"/>
  <c r="H80" i="10"/>
  <c r="F80" i="10"/>
  <c r="E80" i="10"/>
  <c r="D80" i="10"/>
  <c r="C80" i="10"/>
  <c r="L79" i="10"/>
  <c r="K79" i="10"/>
  <c r="J79" i="10"/>
  <c r="I79" i="10"/>
  <c r="H79" i="10"/>
  <c r="G79" i="10"/>
  <c r="F79" i="10"/>
  <c r="E79" i="10"/>
  <c r="D79" i="10"/>
  <c r="C79" i="10"/>
  <c r="L78" i="10"/>
  <c r="K78" i="10"/>
  <c r="J78" i="10"/>
  <c r="I78" i="10"/>
  <c r="H78" i="10"/>
  <c r="G78" i="10"/>
  <c r="F78" i="10"/>
  <c r="E78" i="10"/>
  <c r="D78" i="10"/>
  <c r="C78" i="10"/>
  <c r="G77" i="10"/>
  <c r="L77" i="10"/>
  <c r="K77" i="10"/>
  <c r="J77" i="10"/>
  <c r="I77" i="10"/>
  <c r="H77" i="10"/>
  <c r="F77" i="10"/>
  <c r="E77" i="10"/>
  <c r="D77" i="10"/>
  <c r="C77" i="10"/>
  <c r="L76" i="10"/>
  <c r="K76" i="10"/>
  <c r="J76" i="10"/>
  <c r="I76" i="10"/>
  <c r="H76" i="10"/>
  <c r="G76" i="10"/>
  <c r="F76" i="10"/>
  <c r="E76" i="10"/>
  <c r="D76" i="10"/>
  <c r="C76" i="10"/>
  <c r="L75" i="10"/>
  <c r="K75" i="10"/>
  <c r="J75" i="10"/>
  <c r="I75" i="10"/>
  <c r="H75" i="10"/>
  <c r="G75" i="10"/>
  <c r="F75" i="10"/>
  <c r="E75" i="10"/>
  <c r="D75" i="10"/>
  <c r="C75" i="10"/>
  <c r="L74" i="10"/>
  <c r="K74" i="10"/>
  <c r="J74" i="10"/>
  <c r="I74" i="10"/>
  <c r="H74" i="10"/>
  <c r="G74" i="10"/>
  <c r="F74" i="10"/>
  <c r="E74" i="10"/>
  <c r="D74" i="10"/>
  <c r="C74" i="10"/>
  <c r="L73" i="10"/>
  <c r="K73" i="10"/>
  <c r="J73" i="10"/>
  <c r="I73" i="10"/>
  <c r="H73" i="10"/>
  <c r="G73" i="10"/>
  <c r="F73" i="10"/>
  <c r="E73" i="10"/>
  <c r="D73" i="10"/>
  <c r="C73" i="10"/>
  <c r="G72" i="10"/>
  <c r="L72" i="10"/>
  <c r="K72" i="10"/>
  <c r="J72" i="10"/>
  <c r="I72" i="10"/>
  <c r="H72" i="10"/>
  <c r="F72" i="10"/>
  <c r="E72" i="10"/>
  <c r="D72" i="10"/>
  <c r="C72" i="10"/>
  <c r="L71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G69" i="10"/>
  <c r="L69" i="10"/>
  <c r="K69" i="10"/>
  <c r="J69" i="10"/>
  <c r="I69" i="10"/>
  <c r="H69" i="10"/>
  <c r="F69" i="10"/>
  <c r="E69" i="10"/>
  <c r="D69" i="10"/>
  <c r="C69" i="10"/>
  <c r="L68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L66" i="10"/>
  <c r="K66" i="10"/>
  <c r="J66" i="10"/>
  <c r="I66" i="10"/>
  <c r="H66" i="10"/>
  <c r="G66" i="10"/>
  <c r="F66" i="10"/>
  <c r="E66" i="10"/>
  <c r="D66" i="10"/>
  <c r="C66" i="10"/>
  <c r="L65" i="10"/>
  <c r="K65" i="10"/>
  <c r="J65" i="10"/>
  <c r="I65" i="10"/>
  <c r="H65" i="10"/>
  <c r="G65" i="10"/>
  <c r="F65" i="10"/>
  <c r="E65" i="10"/>
  <c r="D65" i="10"/>
  <c r="C65" i="10"/>
  <c r="G64" i="10"/>
  <c r="L64" i="10"/>
  <c r="K64" i="10"/>
  <c r="J64" i="10"/>
  <c r="I64" i="10"/>
  <c r="H64" i="10"/>
  <c r="F64" i="10"/>
  <c r="E64" i="10"/>
  <c r="D64" i="10"/>
  <c r="C64" i="10"/>
  <c r="L63" i="10"/>
  <c r="K63" i="10"/>
  <c r="J63" i="10"/>
  <c r="I63" i="10"/>
  <c r="H63" i="10"/>
  <c r="G63" i="10"/>
  <c r="F63" i="10"/>
  <c r="E63" i="10"/>
  <c r="D63" i="10"/>
  <c r="C63" i="10"/>
  <c r="L62" i="10"/>
  <c r="K62" i="10"/>
  <c r="J62" i="10"/>
  <c r="I62" i="10"/>
  <c r="H62" i="10"/>
  <c r="G62" i="10"/>
  <c r="F62" i="10"/>
  <c r="E62" i="10"/>
  <c r="D62" i="10"/>
  <c r="C62" i="10"/>
  <c r="G61" i="10"/>
  <c r="L61" i="10"/>
  <c r="K61" i="10"/>
  <c r="J61" i="10"/>
  <c r="I61" i="10"/>
  <c r="H61" i="10"/>
  <c r="F61" i="10"/>
  <c r="E61" i="10"/>
  <c r="D61" i="10"/>
  <c r="C61" i="10"/>
  <c r="L60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G58" i="10"/>
  <c r="L58" i="10"/>
  <c r="K58" i="10"/>
  <c r="J58" i="10"/>
  <c r="I58" i="10"/>
  <c r="H58" i="10"/>
  <c r="F58" i="10"/>
  <c r="E58" i="10"/>
  <c r="D58" i="10"/>
  <c r="C58" i="10"/>
  <c r="L57" i="10"/>
  <c r="K57" i="10"/>
  <c r="J57" i="10"/>
  <c r="I57" i="10"/>
  <c r="H57" i="10"/>
  <c r="G57" i="10"/>
  <c r="F57" i="10"/>
  <c r="E57" i="10"/>
  <c r="D57" i="10"/>
  <c r="C57" i="10"/>
  <c r="L56" i="10"/>
  <c r="K56" i="10"/>
  <c r="J56" i="10"/>
  <c r="I56" i="10"/>
  <c r="H56" i="10"/>
  <c r="G56" i="10"/>
  <c r="F56" i="10"/>
  <c r="E56" i="10"/>
  <c r="D56" i="10"/>
  <c r="C56" i="10"/>
  <c r="G55" i="10"/>
  <c r="L55" i="10"/>
  <c r="K55" i="10"/>
  <c r="J55" i="10"/>
  <c r="I55" i="10"/>
  <c r="H55" i="10"/>
  <c r="F55" i="10"/>
  <c r="E55" i="10"/>
  <c r="D55" i="10"/>
  <c r="C55" i="10"/>
  <c r="L54" i="10"/>
  <c r="K54" i="10"/>
  <c r="J54" i="10"/>
  <c r="I54" i="10"/>
  <c r="H54" i="10"/>
  <c r="G54" i="10"/>
  <c r="F54" i="10"/>
  <c r="E54" i="10"/>
  <c r="D54" i="10"/>
  <c r="C54" i="10"/>
  <c r="G53" i="10"/>
  <c r="L53" i="10"/>
  <c r="K53" i="10"/>
  <c r="J53" i="10"/>
  <c r="I53" i="10"/>
  <c r="H53" i="10"/>
  <c r="F53" i="10"/>
  <c r="E53" i="10"/>
  <c r="D53" i="10"/>
  <c r="C53" i="10"/>
  <c r="G52" i="10"/>
  <c r="L52" i="10"/>
  <c r="K52" i="10"/>
  <c r="J52" i="10"/>
  <c r="I52" i="10"/>
  <c r="H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L50" i="10"/>
  <c r="K50" i="10"/>
  <c r="J50" i="10"/>
  <c r="I50" i="10"/>
  <c r="H50" i="10"/>
  <c r="G50" i="10"/>
  <c r="F50" i="10"/>
  <c r="E50" i="10"/>
  <c r="D50" i="10"/>
  <c r="C50" i="10"/>
  <c r="G49" i="10"/>
  <c r="L49" i="10"/>
  <c r="K49" i="10"/>
  <c r="J49" i="10"/>
  <c r="I49" i="10"/>
  <c r="H49" i="10"/>
  <c r="F49" i="10"/>
  <c r="E49" i="10"/>
  <c r="D49" i="10"/>
  <c r="C49" i="10"/>
  <c r="G48" i="10"/>
  <c r="L48" i="10"/>
  <c r="K48" i="10"/>
  <c r="J48" i="10"/>
  <c r="I48" i="10"/>
  <c r="H48" i="10"/>
  <c r="F48" i="10"/>
  <c r="E48" i="10"/>
  <c r="D48" i="10"/>
  <c r="C48" i="10"/>
  <c r="G47" i="10"/>
  <c r="L47" i="10"/>
  <c r="K47" i="10"/>
  <c r="J47" i="10"/>
  <c r="I47" i="10"/>
  <c r="H47" i="10"/>
  <c r="F47" i="10"/>
  <c r="E47" i="10"/>
  <c r="D47" i="10"/>
  <c r="C47" i="10"/>
  <c r="L46" i="10"/>
  <c r="K46" i="10"/>
  <c r="J46" i="10"/>
  <c r="I46" i="10"/>
  <c r="H46" i="10"/>
  <c r="G46" i="10"/>
  <c r="F46" i="10"/>
  <c r="E46" i="10"/>
  <c r="D46" i="10"/>
  <c r="C46" i="10"/>
  <c r="L45" i="10"/>
  <c r="K45" i="10"/>
  <c r="J45" i="10"/>
  <c r="I45" i="10"/>
  <c r="H45" i="10"/>
  <c r="G45" i="10"/>
  <c r="F45" i="10"/>
  <c r="E45" i="10"/>
  <c r="D45" i="10"/>
  <c r="C45" i="10"/>
  <c r="G44" i="10"/>
  <c r="L44" i="10"/>
  <c r="K44" i="10"/>
  <c r="J44" i="10"/>
  <c r="I44" i="10"/>
  <c r="H44" i="10"/>
  <c r="F44" i="10"/>
  <c r="E44" i="10"/>
  <c r="D44" i="10"/>
  <c r="C44" i="10"/>
  <c r="L43" i="10"/>
  <c r="K43" i="10"/>
  <c r="J43" i="10"/>
  <c r="I43" i="10"/>
  <c r="H43" i="10"/>
  <c r="G43" i="10"/>
  <c r="F43" i="10"/>
  <c r="E43" i="10"/>
  <c r="D43" i="10"/>
  <c r="C43" i="10"/>
  <c r="L42" i="10"/>
  <c r="K42" i="10"/>
  <c r="J42" i="10"/>
  <c r="I42" i="10"/>
  <c r="H42" i="10"/>
  <c r="G42" i="10"/>
  <c r="F42" i="10"/>
  <c r="E42" i="10"/>
  <c r="D42" i="10"/>
  <c r="C42" i="10"/>
  <c r="L41" i="10"/>
  <c r="K41" i="10"/>
  <c r="J41" i="10"/>
  <c r="I41" i="10"/>
  <c r="H41" i="10"/>
  <c r="G41" i="10"/>
  <c r="F41" i="10"/>
  <c r="E41" i="10"/>
  <c r="D41" i="10"/>
  <c r="C41" i="10"/>
  <c r="G40" i="10"/>
  <c r="L40" i="10"/>
  <c r="K40" i="10"/>
  <c r="J40" i="10"/>
  <c r="I40" i="10"/>
  <c r="H40" i="10"/>
  <c r="F40" i="10"/>
  <c r="E40" i="10"/>
  <c r="D40" i="10"/>
  <c r="C40" i="10"/>
  <c r="G39" i="10"/>
  <c r="L39" i="10"/>
  <c r="K39" i="10"/>
  <c r="J39" i="10"/>
  <c r="I39" i="10"/>
  <c r="H39" i="10"/>
  <c r="F39" i="10"/>
  <c r="E39" i="10"/>
  <c r="D39" i="10"/>
  <c r="C39" i="10"/>
  <c r="L38" i="10"/>
  <c r="K38" i="10"/>
  <c r="J38" i="10"/>
  <c r="I38" i="10"/>
  <c r="H38" i="10"/>
  <c r="G38" i="10"/>
  <c r="F38" i="10"/>
  <c r="E38" i="10"/>
  <c r="D38" i="10"/>
  <c r="C38" i="10"/>
  <c r="L37" i="10"/>
  <c r="K37" i="10"/>
  <c r="J37" i="10"/>
  <c r="I37" i="10"/>
  <c r="H37" i="10"/>
  <c r="G37" i="10"/>
  <c r="F37" i="10"/>
  <c r="E37" i="10"/>
  <c r="D37" i="10"/>
  <c r="C37" i="10"/>
  <c r="G36" i="10"/>
  <c r="L36" i="10"/>
  <c r="K36" i="10"/>
  <c r="J36" i="10"/>
  <c r="I36" i="10"/>
  <c r="H36" i="10"/>
  <c r="F36" i="10"/>
  <c r="E36" i="10"/>
  <c r="D36" i="10"/>
  <c r="C36" i="10"/>
  <c r="L35" i="10"/>
  <c r="K35" i="10"/>
  <c r="J35" i="10"/>
  <c r="I35" i="10"/>
  <c r="H35" i="10"/>
  <c r="G35" i="10"/>
  <c r="F35" i="10"/>
  <c r="E35" i="10"/>
  <c r="D35" i="10"/>
  <c r="C35" i="10"/>
  <c r="L34" i="10"/>
  <c r="K34" i="10"/>
  <c r="J34" i="10"/>
  <c r="I34" i="10"/>
  <c r="H34" i="10"/>
  <c r="G34" i="10"/>
  <c r="F34" i="10"/>
  <c r="E34" i="10"/>
  <c r="D34" i="10"/>
  <c r="C34" i="10"/>
  <c r="G33" i="10"/>
  <c r="L33" i="10"/>
  <c r="K33" i="10"/>
  <c r="J33" i="10"/>
  <c r="I33" i="10"/>
  <c r="H33" i="10"/>
  <c r="F33" i="10"/>
  <c r="E33" i="10"/>
  <c r="D33" i="10"/>
  <c r="C33" i="10"/>
  <c r="G32" i="10"/>
  <c r="L32" i="10"/>
  <c r="K32" i="10"/>
  <c r="J32" i="10"/>
  <c r="I32" i="10"/>
  <c r="H32" i="10"/>
  <c r="F32" i="10"/>
  <c r="E32" i="10"/>
  <c r="D32" i="10"/>
  <c r="C32" i="10"/>
  <c r="G31" i="10"/>
  <c r="L31" i="10"/>
  <c r="K31" i="10"/>
  <c r="J31" i="10"/>
  <c r="I31" i="10"/>
  <c r="H31" i="10"/>
  <c r="F31" i="10"/>
  <c r="E31" i="10"/>
  <c r="D31" i="10"/>
  <c r="C31" i="10"/>
  <c r="L30" i="10"/>
  <c r="K30" i="10"/>
  <c r="J30" i="10"/>
  <c r="I30" i="10"/>
  <c r="H30" i="10"/>
  <c r="G30" i="10"/>
  <c r="F30" i="10"/>
  <c r="E30" i="10"/>
  <c r="D30" i="10"/>
  <c r="C30" i="10"/>
  <c r="L29" i="10"/>
  <c r="K29" i="10"/>
  <c r="J29" i="10"/>
  <c r="I29" i="10"/>
  <c r="H29" i="10"/>
  <c r="G29" i="10"/>
  <c r="F29" i="10"/>
  <c r="E29" i="10"/>
  <c r="D29" i="10"/>
  <c r="C29" i="10"/>
  <c r="G28" i="10"/>
  <c r="L28" i="10"/>
  <c r="K28" i="10"/>
  <c r="J28" i="10"/>
  <c r="I28" i="10"/>
  <c r="H28" i="10"/>
  <c r="F28" i="10"/>
  <c r="E28" i="10"/>
  <c r="D28" i="10"/>
  <c r="C28" i="10"/>
  <c r="L27" i="10"/>
  <c r="K27" i="10"/>
  <c r="J27" i="10"/>
  <c r="I27" i="10"/>
  <c r="H27" i="10"/>
  <c r="G27" i="10"/>
  <c r="F27" i="10"/>
  <c r="E27" i="10"/>
  <c r="D27" i="10"/>
  <c r="C27" i="10"/>
  <c r="L26" i="10"/>
  <c r="K26" i="10"/>
  <c r="J26" i="10"/>
  <c r="I26" i="10"/>
  <c r="H26" i="10"/>
  <c r="G26" i="10"/>
  <c r="F26" i="10"/>
  <c r="E26" i="10"/>
  <c r="D26" i="10"/>
  <c r="C26" i="10"/>
  <c r="L25" i="10"/>
  <c r="K25" i="10"/>
  <c r="J25" i="10"/>
  <c r="I25" i="10"/>
  <c r="H25" i="10"/>
  <c r="G25" i="10"/>
  <c r="F25" i="10"/>
  <c r="E25" i="10"/>
  <c r="D25" i="10"/>
  <c r="C25" i="10"/>
  <c r="G24" i="10"/>
  <c r="L24" i="10"/>
  <c r="K24" i="10"/>
  <c r="J24" i="10"/>
  <c r="I24" i="10"/>
  <c r="H24" i="10"/>
  <c r="F24" i="10"/>
  <c r="E24" i="10"/>
  <c r="D24" i="10"/>
  <c r="C24" i="10"/>
  <c r="G23" i="10"/>
  <c r="L23" i="10"/>
  <c r="K23" i="10"/>
  <c r="J23" i="10"/>
  <c r="I23" i="10"/>
  <c r="H23" i="10"/>
  <c r="F23" i="10"/>
  <c r="E23" i="10"/>
  <c r="D23" i="10"/>
  <c r="C23" i="10"/>
  <c r="L22" i="10"/>
  <c r="K22" i="10"/>
  <c r="J22" i="10"/>
  <c r="I22" i="10"/>
  <c r="H22" i="10"/>
  <c r="G22" i="10"/>
  <c r="F22" i="10"/>
  <c r="E22" i="10"/>
  <c r="D22" i="10"/>
  <c r="C22" i="10"/>
  <c r="L21" i="10"/>
  <c r="K21" i="10"/>
  <c r="J21" i="10"/>
  <c r="I21" i="10"/>
  <c r="H21" i="10"/>
  <c r="G21" i="10"/>
  <c r="F21" i="10"/>
  <c r="E21" i="10"/>
  <c r="D21" i="10"/>
  <c r="C21" i="10"/>
  <c r="G20" i="10"/>
  <c r="L20" i="10"/>
  <c r="K20" i="10"/>
  <c r="J20" i="10"/>
  <c r="I20" i="10"/>
  <c r="H20" i="10"/>
  <c r="F20" i="10"/>
  <c r="E20" i="10"/>
  <c r="D20" i="10"/>
  <c r="C20" i="10"/>
  <c r="L19" i="10"/>
  <c r="K19" i="10"/>
  <c r="J19" i="10"/>
  <c r="I19" i="10"/>
  <c r="H19" i="10"/>
  <c r="G19" i="10"/>
  <c r="F19" i="10"/>
  <c r="E19" i="10"/>
  <c r="D19" i="10"/>
  <c r="C19" i="10"/>
  <c r="L18" i="10"/>
  <c r="K18" i="10"/>
  <c r="J18" i="10"/>
  <c r="I18" i="10"/>
  <c r="H18" i="10"/>
  <c r="G18" i="10"/>
  <c r="F18" i="10"/>
  <c r="E18" i="10"/>
  <c r="D18" i="10"/>
  <c r="C18" i="10"/>
  <c r="L17" i="10"/>
  <c r="K17" i="10"/>
  <c r="J17" i="10"/>
  <c r="I17" i="10"/>
  <c r="H17" i="10"/>
  <c r="G17" i="10"/>
  <c r="F17" i="10"/>
  <c r="E17" i="10"/>
  <c r="D17" i="10"/>
  <c r="C17" i="10"/>
  <c r="G16" i="10"/>
  <c r="L16" i="10"/>
  <c r="K16" i="10"/>
  <c r="J16" i="10"/>
  <c r="I16" i="10"/>
  <c r="H16" i="10"/>
  <c r="F16" i="10"/>
  <c r="E16" i="10"/>
  <c r="D16" i="10"/>
  <c r="C16" i="10"/>
  <c r="G15" i="10"/>
  <c r="L15" i="10"/>
  <c r="K15" i="10"/>
  <c r="J15" i="10"/>
  <c r="I15" i="10"/>
  <c r="H15" i="10"/>
  <c r="F15" i="10"/>
  <c r="E15" i="10"/>
  <c r="D15" i="10"/>
  <c r="C15" i="10"/>
  <c r="L14" i="10"/>
  <c r="K14" i="10"/>
  <c r="J14" i="10"/>
  <c r="I14" i="10"/>
  <c r="H14" i="10"/>
  <c r="G14" i="10"/>
  <c r="F14" i="10"/>
  <c r="E14" i="10"/>
  <c r="D14" i="10"/>
  <c r="C14" i="10"/>
  <c r="L13" i="10"/>
  <c r="K13" i="10"/>
  <c r="J13" i="10"/>
  <c r="I13" i="10"/>
  <c r="H13" i="10"/>
  <c r="G13" i="10"/>
  <c r="F13" i="10"/>
  <c r="E13" i="10"/>
  <c r="D13" i="10"/>
  <c r="C13" i="10"/>
  <c r="G12" i="10"/>
  <c r="L12" i="10"/>
  <c r="K12" i="10"/>
  <c r="J12" i="10"/>
  <c r="I12" i="10"/>
  <c r="H12" i="10"/>
  <c r="F12" i="10"/>
  <c r="E12" i="10"/>
  <c r="D12" i="10"/>
  <c r="C12" i="10"/>
  <c r="L11" i="10"/>
  <c r="K11" i="10"/>
  <c r="J11" i="10"/>
  <c r="I11" i="10"/>
  <c r="H11" i="10"/>
  <c r="G11" i="10"/>
  <c r="F11" i="10"/>
  <c r="E11" i="10"/>
  <c r="D11" i="10"/>
  <c r="C11" i="10"/>
  <c r="L10" i="10"/>
  <c r="K10" i="10"/>
  <c r="J10" i="10"/>
  <c r="I10" i="10"/>
  <c r="H10" i="10"/>
  <c r="G10" i="10"/>
  <c r="F10" i="10"/>
  <c r="E10" i="10"/>
  <c r="D10" i="10"/>
  <c r="C10" i="10"/>
  <c r="G9" i="10"/>
  <c r="L9" i="10"/>
  <c r="K9" i="10"/>
  <c r="J9" i="10"/>
  <c r="I9" i="10"/>
  <c r="H9" i="10"/>
  <c r="F9" i="10"/>
  <c r="E9" i="10"/>
  <c r="D9" i="10"/>
  <c r="C9" i="10"/>
  <c r="G8" i="10"/>
  <c r="L8" i="10"/>
  <c r="K8" i="10"/>
  <c r="J8" i="10"/>
  <c r="I8" i="10"/>
  <c r="H8" i="10"/>
  <c r="F8" i="10"/>
  <c r="E8" i="10"/>
  <c r="D8" i="10"/>
  <c r="C8" i="10"/>
  <c r="G7" i="10"/>
  <c r="L7" i="10"/>
  <c r="K7" i="10"/>
  <c r="J7" i="10"/>
  <c r="I7" i="10"/>
  <c r="H7" i="10"/>
  <c r="F7" i="10"/>
  <c r="E7" i="10"/>
  <c r="D7" i="10"/>
  <c r="C7" i="10"/>
  <c r="L6" i="10"/>
  <c r="K6" i="10"/>
  <c r="J6" i="10"/>
  <c r="I6" i="10"/>
  <c r="H6" i="10"/>
  <c r="G6" i="10"/>
  <c r="F6" i="10"/>
  <c r="E6" i="10"/>
  <c r="D6" i="10"/>
  <c r="C6" i="10"/>
  <c r="L5" i="10"/>
  <c r="K5" i="10"/>
  <c r="J5" i="10"/>
  <c r="I5" i="10"/>
  <c r="H5" i="10"/>
  <c r="G5" i="10"/>
  <c r="F5" i="10"/>
  <c r="E5" i="10"/>
  <c r="D5" i="10"/>
  <c r="C5" i="10"/>
  <c r="L105" i="9"/>
  <c r="K105" i="9"/>
  <c r="J105" i="9"/>
  <c r="I105" i="9"/>
  <c r="H105" i="9"/>
  <c r="G105" i="9"/>
  <c r="F105" i="9"/>
  <c r="E105" i="9"/>
  <c r="D105" i="9"/>
  <c r="C105" i="9"/>
  <c r="L104" i="9"/>
  <c r="K104" i="9"/>
  <c r="J104" i="9"/>
  <c r="I104" i="9"/>
  <c r="H104" i="9"/>
  <c r="G104" i="9"/>
  <c r="F104" i="9"/>
  <c r="E104" i="9"/>
  <c r="D104" i="9"/>
  <c r="C104" i="9"/>
  <c r="L103" i="9"/>
  <c r="K103" i="9"/>
  <c r="J103" i="9"/>
  <c r="I103" i="9"/>
  <c r="H103" i="9"/>
  <c r="G103" i="9"/>
  <c r="F103" i="9"/>
  <c r="E103" i="9"/>
  <c r="D103" i="9"/>
  <c r="C103" i="9"/>
  <c r="G102" i="9"/>
  <c r="L102" i="9"/>
  <c r="K102" i="9"/>
  <c r="J102" i="9"/>
  <c r="I102" i="9"/>
  <c r="H102" i="9"/>
  <c r="F102" i="9"/>
  <c r="E102" i="9"/>
  <c r="D102" i="9"/>
  <c r="C102" i="9"/>
  <c r="G101" i="9"/>
  <c r="L101" i="9"/>
  <c r="K101" i="9"/>
  <c r="J101" i="9"/>
  <c r="I101" i="9"/>
  <c r="H101" i="9"/>
  <c r="F101" i="9"/>
  <c r="E101" i="9"/>
  <c r="D101" i="9"/>
  <c r="C101" i="9"/>
  <c r="L100" i="9"/>
  <c r="K100" i="9"/>
  <c r="J100" i="9"/>
  <c r="I100" i="9"/>
  <c r="H100" i="9"/>
  <c r="G100" i="9"/>
  <c r="F100" i="9"/>
  <c r="E100" i="9"/>
  <c r="D100" i="9"/>
  <c r="C100" i="9"/>
  <c r="L99" i="9"/>
  <c r="K99" i="9"/>
  <c r="J99" i="9"/>
  <c r="I99" i="9"/>
  <c r="H99" i="9"/>
  <c r="G99" i="9"/>
  <c r="F99" i="9"/>
  <c r="E99" i="9"/>
  <c r="D99" i="9"/>
  <c r="C99" i="9"/>
  <c r="G98" i="9"/>
  <c r="L98" i="9"/>
  <c r="K98" i="9"/>
  <c r="J98" i="9"/>
  <c r="I98" i="9"/>
  <c r="H98" i="9"/>
  <c r="F98" i="9"/>
  <c r="E98" i="9"/>
  <c r="D98" i="9"/>
  <c r="C98" i="9"/>
  <c r="L97" i="9"/>
  <c r="K97" i="9"/>
  <c r="J97" i="9"/>
  <c r="I97" i="9"/>
  <c r="H97" i="9"/>
  <c r="G97" i="9"/>
  <c r="F97" i="9"/>
  <c r="E97" i="9"/>
  <c r="D97" i="9"/>
  <c r="C97" i="9"/>
  <c r="L96" i="9"/>
  <c r="K96" i="9"/>
  <c r="J96" i="9"/>
  <c r="I96" i="9"/>
  <c r="H96" i="9"/>
  <c r="G96" i="9"/>
  <c r="F96" i="9"/>
  <c r="E96" i="9"/>
  <c r="D96" i="9"/>
  <c r="C96" i="9"/>
  <c r="L95" i="9"/>
  <c r="K95" i="9"/>
  <c r="J95" i="9"/>
  <c r="I95" i="9"/>
  <c r="H95" i="9"/>
  <c r="G95" i="9"/>
  <c r="F95" i="9"/>
  <c r="E95" i="9"/>
  <c r="D95" i="9"/>
  <c r="C95" i="9"/>
  <c r="G94" i="9"/>
  <c r="L94" i="9"/>
  <c r="K94" i="9"/>
  <c r="J94" i="9"/>
  <c r="I94" i="9"/>
  <c r="H94" i="9"/>
  <c r="F94" i="9"/>
  <c r="E94" i="9"/>
  <c r="D94" i="9"/>
  <c r="C94" i="9"/>
  <c r="G93" i="9"/>
  <c r="L93" i="9"/>
  <c r="K93" i="9"/>
  <c r="J93" i="9"/>
  <c r="I93" i="9"/>
  <c r="H93" i="9"/>
  <c r="F93" i="9"/>
  <c r="E93" i="9"/>
  <c r="D93" i="9"/>
  <c r="C93" i="9"/>
  <c r="L92" i="9"/>
  <c r="K92" i="9"/>
  <c r="J92" i="9"/>
  <c r="I92" i="9"/>
  <c r="H92" i="9"/>
  <c r="G92" i="9"/>
  <c r="F92" i="9"/>
  <c r="E92" i="9"/>
  <c r="D92" i="9"/>
  <c r="C92" i="9"/>
  <c r="L91" i="9"/>
  <c r="K91" i="9"/>
  <c r="J91" i="9"/>
  <c r="I91" i="9"/>
  <c r="H91" i="9"/>
  <c r="G91" i="9"/>
  <c r="F91" i="9"/>
  <c r="E91" i="9"/>
  <c r="D91" i="9"/>
  <c r="C91" i="9"/>
  <c r="G90" i="9"/>
  <c r="L90" i="9"/>
  <c r="K90" i="9"/>
  <c r="J90" i="9"/>
  <c r="I90" i="9"/>
  <c r="H90" i="9"/>
  <c r="F90" i="9"/>
  <c r="E90" i="9"/>
  <c r="D90" i="9"/>
  <c r="C90" i="9"/>
  <c r="L89" i="9"/>
  <c r="K89" i="9"/>
  <c r="J89" i="9"/>
  <c r="I89" i="9"/>
  <c r="H89" i="9"/>
  <c r="G89" i="9"/>
  <c r="F89" i="9"/>
  <c r="E89" i="9"/>
  <c r="D89" i="9"/>
  <c r="C89" i="9"/>
  <c r="L88" i="9"/>
  <c r="K88" i="9"/>
  <c r="J88" i="9"/>
  <c r="I88" i="9"/>
  <c r="H88" i="9"/>
  <c r="G88" i="9"/>
  <c r="F88" i="9"/>
  <c r="E88" i="9"/>
  <c r="D88" i="9"/>
  <c r="C88" i="9"/>
  <c r="G87" i="9"/>
  <c r="L87" i="9"/>
  <c r="K87" i="9"/>
  <c r="J87" i="9"/>
  <c r="I87" i="9"/>
  <c r="H87" i="9"/>
  <c r="F87" i="9"/>
  <c r="E87" i="9"/>
  <c r="D87" i="9"/>
  <c r="C87" i="9"/>
  <c r="G86" i="9"/>
  <c r="L86" i="9"/>
  <c r="K86" i="9"/>
  <c r="J86" i="9"/>
  <c r="I86" i="9"/>
  <c r="H86" i="9"/>
  <c r="F86" i="9"/>
  <c r="E86" i="9"/>
  <c r="D86" i="9"/>
  <c r="C86" i="9"/>
  <c r="G85" i="9"/>
  <c r="L85" i="9"/>
  <c r="K85" i="9"/>
  <c r="J85" i="9"/>
  <c r="I85" i="9"/>
  <c r="H85" i="9"/>
  <c r="F85" i="9"/>
  <c r="E85" i="9"/>
  <c r="D85" i="9"/>
  <c r="C85" i="9"/>
  <c r="L84" i="9"/>
  <c r="K84" i="9"/>
  <c r="J84" i="9"/>
  <c r="I84" i="9"/>
  <c r="H84" i="9"/>
  <c r="G84" i="9"/>
  <c r="F84" i="9"/>
  <c r="E84" i="9"/>
  <c r="D84" i="9"/>
  <c r="C84" i="9"/>
  <c r="L83" i="9"/>
  <c r="K83" i="9"/>
  <c r="J83" i="9"/>
  <c r="I83" i="9"/>
  <c r="H83" i="9"/>
  <c r="G83" i="9"/>
  <c r="F83" i="9"/>
  <c r="E83" i="9"/>
  <c r="D83" i="9"/>
  <c r="C83" i="9"/>
  <c r="G82" i="9"/>
  <c r="L82" i="9"/>
  <c r="K82" i="9"/>
  <c r="J82" i="9"/>
  <c r="I82" i="9"/>
  <c r="H82" i="9"/>
  <c r="F82" i="9"/>
  <c r="E82" i="9"/>
  <c r="D82" i="9"/>
  <c r="C82" i="9"/>
  <c r="L81" i="9"/>
  <c r="K81" i="9"/>
  <c r="J81" i="9"/>
  <c r="I81" i="9"/>
  <c r="H81" i="9"/>
  <c r="G81" i="9"/>
  <c r="F81" i="9"/>
  <c r="E81" i="9"/>
  <c r="D81" i="9"/>
  <c r="C81" i="9"/>
  <c r="L80" i="9"/>
  <c r="K80" i="9"/>
  <c r="J80" i="9"/>
  <c r="I80" i="9"/>
  <c r="H80" i="9"/>
  <c r="G80" i="9"/>
  <c r="F80" i="9"/>
  <c r="E80" i="9"/>
  <c r="D80" i="9"/>
  <c r="C80" i="9"/>
  <c r="L79" i="9"/>
  <c r="K79" i="9"/>
  <c r="J79" i="9"/>
  <c r="I79" i="9"/>
  <c r="H79" i="9"/>
  <c r="G79" i="9"/>
  <c r="F79" i="9"/>
  <c r="E79" i="9"/>
  <c r="D79" i="9"/>
  <c r="C79" i="9"/>
  <c r="G78" i="9"/>
  <c r="L78" i="9"/>
  <c r="K78" i="9"/>
  <c r="J78" i="9"/>
  <c r="I78" i="9"/>
  <c r="H78" i="9"/>
  <c r="F78" i="9"/>
  <c r="E78" i="9"/>
  <c r="D78" i="9"/>
  <c r="C78" i="9"/>
  <c r="G77" i="9"/>
  <c r="L77" i="9"/>
  <c r="K77" i="9"/>
  <c r="J77" i="9"/>
  <c r="I77" i="9"/>
  <c r="H77" i="9"/>
  <c r="F77" i="9"/>
  <c r="E77" i="9"/>
  <c r="D77" i="9"/>
  <c r="C77" i="9"/>
  <c r="L76" i="9"/>
  <c r="K76" i="9"/>
  <c r="J76" i="9"/>
  <c r="I76" i="9"/>
  <c r="H76" i="9"/>
  <c r="G76" i="9"/>
  <c r="F76" i="9"/>
  <c r="E76" i="9"/>
  <c r="D76" i="9"/>
  <c r="C76" i="9"/>
  <c r="L75" i="9"/>
  <c r="K75" i="9"/>
  <c r="J75" i="9"/>
  <c r="I75" i="9"/>
  <c r="H75" i="9"/>
  <c r="G75" i="9"/>
  <c r="F75" i="9"/>
  <c r="E75" i="9"/>
  <c r="D75" i="9"/>
  <c r="C75" i="9"/>
  <c r="G74" i="9"/>
  <c r="L74" i="9"/>
  <c r="K74" i="9"/>
  <c r="J74" i="9"/>
  <c r="I74" i="9"/>
  <c r="H74" i="9"/>
  <c r="F74" i="9"/>
  <c r="E74" i="9"/>
  <c r="D74" i="9"/>
  <c r="C74" i="9"/>
  <c r="L73" i="9"/>
  <c r="K73" i="9"/>
  <c r="J73" i="9"/>
  <c r="I73" i="9"/>
  <c r="H73" i="9"/>
  <c r="G73" i="9"/>
  <c r="F73" i="9"/>
  <c r="E73" i="9"/>
  <c r="D73" i="9"/>
  <c r="C73" i="9"/>
  <c r="L72" i="9"/>
  <c r="K72" i="9"/>
  <c r="J72" i="9"/>
  <c r="I72" i="9"/>
  <c r="H72" i="9"/>
  <c r="G72" i="9"/>
  <c r="F72" i="9"/>
  <c r="E72" i="9"/>
  <c r="D72" i="9"/>
  <c r="C72" i="9"/>
  <c r="G71" i="9"/>
  <c r="L71" i="9"/>
  <c r="K71" i="9"/>
  <c r="J71" i="9"/>
  <c r="I71" i="9"/>
  <c r="H71" i="9"/>
  <c r="F71" i="9"/>
  <c r="E71" i="9"/>
  <c r="D71" i="9"/>
  <c r="C71" i="9"/>
  <c r="G70" i="9"/>
  <c r="L70" i="9"/>
  <c r="K70" i="9"/>
  <c r="J70" i="9"/>
  <c r="I70" i="9"/>
  <c r="H70" i="9"/>
  <c r="F70" i="9"/>
  <c r="E70" i="9"/>
  <c r="D70" i="9"/>
  <c r="C70" i="9"/>
  <c r="G69" i="9"/>
  <c r="L69" i="9"/>
  <c r="K69" i="9"/>
  <c r="J69" i="9"/>
  <c r="I69" i="9"/>
  <c r="H69" i="9"/>
  <c r="F69" i="9"/>
  <c r="E69" i="9"/>
  <c r="D69" i="9"/>
  <c r="C69" i="9"/>
  <c r="L68" i="9"/>
  <c r="K68" i="9"/>
  <c r="J68" i="9"/>
  <c r="I68" i="9"/>
  <c r="H68" i="9"/>
  <c r="G68" i="9"/>
  <c r="F68" i="9"/>
  <c r="E68" i="9"/>
  <c r="D68" i="9"/>
  <c r="C68" i="9"/>
  <c r="L67" i="9"/>
  <c r="K67" i="9"/>
  <c r="J67" i="9"/>
  <c r="I67" i="9"/>
  <c r="H67" i="9"/>
  <c r="G67" i="9"/>
  <c r="F67" i="9"/>
  <c r="E67" i="9"/>
  <c r="D67" i="9"/>
  <c r="C67" i="9"/>
  <c r="G66" i="9"/>
  <c r="L66" i="9"/>
  <c r="K66" i="9"/>
  <c r="J66" i="9"/>
  <c r="I66" i="9"/>
  <c r="H66" i="9"/>
  <c r="F66" i="9"/>
  <c r="E66" i="9"/>
  <c r="D66" i="9"/>
  <c r="C66" i="9"/>
  <c r="L65" i="9"/>
  <c r="K65" i="9"/>
  <c r="J65" i="9"/>
  <c r="I65" i="9"/>
  <c r="H65" i="9"/>
  <c r="G65" i="9"/>
  <c r="F65" i="9"/>
  <c r="E65" i="9"/>
  <c r="D65" i="9"/>
  <c r="C65" i="9"/>
  <c r="L64" i="9"/>
  <c r="K64" i="9"/>
  <c r="J64" i="9"/>
  <c r="I64" i="9"/>
  <c r="H64" i="9"/>
  <c r="G64" i="9"/>
  <c r="F64" i="9"/>
  <c r="E64" i="9"/>
  <c r="D64" i="9"/>
  <c r="C64" i="9"/>
  <c r="L63" i="9"/>
  <c r="K63" i="9"/>
  <c r="J63" i="9"/>
  <c r="I63" i="9"/>
  <c r="H63" i="9"/>
  <c r="G63" i="9"/>
  <c r="F63" i="9"/>
  <c r="E63" i="9"/>
  <c r="D63" i="9"/>
  <c r="C63" i="9"/>
  <c r="G62" i="9"/>
  <c r="L62" i="9"/>
  <c r="K62" i="9"/>
  <c r="J62" i="9"/>
  <c r="I62" i="9"/>
  <c r="H62" i="9"/>
  <c r="F62" i="9"/>
  <c r="E62" i="9"/>
  <c r="D62" i="9"/>
  <c r="C62" i="9"/>
  <c r="G61" i="9"/>
  <c r="L61" i="9"/>
  <c r="K61" i="9"/>
  <c r="J61" i="9"/>
  <c r="I61" i="9"/>
  <c r="H61" i="9"/>
  <c r="F61" i="9"/>
  <c r="E61" i="9"/>
  <c r="D61" i="9"/>
  <c r="C61" i="9"/>
  <c r="L60" i="9"/>
  <c r="K60" i="9"/>
  <c r="J60" i="9"/>
  <c r="I60" i="9"/>
  <c r="H60" i="9"/>
  <c r="G60" i="9"/>
  <c r="F60" i="9"/>
  <c r="E60" i="9"/>
  <c r="D60" i="9"/>
  <c r="C60" i="9"/>
  <c r="L59" i="9"/>
  <c r="K59" i="9"/>
  <c r="J59" i="9"/>
  <c r="I59" i="9"/>
  <c r="H59" i="9"/>
  <c r="G59" i="9"/>
  <c r="F59" i="9"/>
  <c r="E59" i="9"/>
  <c r="D59" i="9"/>
  <c r="C59" i="9"/>
  <c r="G58" i="9"/>
  <c r="L58" i="9"/>
  <c r="K58" i="9"/>
  <c r="J58" i="9"/>
  <c r="I58" i="9"/>
  <c r="H58" i="9"/>
  <c r="F58" i="9"/>
  <c r="E58" i="9"/>
  <c r="D58" i="9"/>
  <c r="C58" i="9"/>
  <c r="L57" i="9"/>
  <c r="K57" i="9"/>
  <c r="J57" i="9"/>
  <c r="I57" i="9"/>
  <c r="H57" i="9"/>
  <c r="G57" i="9"/>
  <c r="F57" i="9"/>
  <c r="E57" i="9"/>
  <c r="D57" i="9"/>
  <c r="C57" i="9"/>
  <c r="L56" i="9"/>
  <c r="K56" i="9"/>
  <c r="J56" i="9"/>
  <c r="I56" i="9"/>
  <c r="H56" i="9"/>
  <c r="G56" i="9"/>
  <c r="F56" i="9"/>
  <c r="E56" i="9"/>
  <c r="D56" i="9"/>
  <c r="C56" i="9"/>
  <c r="L55" i="9"/>
  <c r="K55" i="9"/>
  <c r="J55" i="9"/>
  <c r="I55" i="9"/>
  <c r="H55" i="9"/>
  <c r="G55" i="9"/>
  <c r="F55" i="9"/>
  <c r="E55" i="9"/>
  <c r="D55" i="9"/>
  <c r="C55" i="9"/>
  <c r="G54" i="9"/>
  <c r="L54" i="9"/>
  <c r="K54" i="9"/>
  <c r="J54" i="9"/>
  <c r="I54" i="9"/>
  <c r="H54" i="9"/>
  <c r="F54" i="9"/>
  <c r="E54" i="9"/>
  <c r="D54" i="9"/>
  <c r="C54" i="9"/>
  <c r="G53" i="9"/>
  <c r="L53" i="9"/>
  <c r="K53" i="9"/>
  <c r="J53" i="9"/>
  <c r="I53" i="9"/>
  <c r="H53" i="9"/>
  <c r="F53" i="9"/>
  <c r="E53" i="9"/>
  <c r="D53" i="9"/>
  <c r="C53" i="9"/>
  <c r="L52" i="9"/>
  <c r="K52" i="9"/>
  <c r="J52" i="9"/>
  <c r="I52" i="9"/>
  <c r="H52" i="9"/>
  <c r="G52" i="9"/>
  <c r="F52" i="9"/>
  <c r="E52" i="9"/>
  <c r="D52" i="9"/>
  <c r="C52" i="9"/>
  <c r="L51" i="9"/>
  <c r="K51" i="9"/>
  <c r="J51" i="9"/>
  <c r="I51" i="9"/>
  <c r="H51" i="9"/>
  <c r="G51" i="9"/>
  <c r="F51" i="9"/>
  <c r="E51" i="9"/>
  <c r="D51" i="9"/>
  <c r="C51" i="9"/>
  <c r="G50" i="9"/>
  <c r="L50" i="9"/>
  <c r="K50" i="9"/>
  <c r="J50" i="9"/>
  <c r="I50" i="9"/>
  <c r="H50" i="9"/>
  <c r="F50" i="9"/>
  <c r="E50" i="9"/>
  <c r="D50" i="9"/>
  <c r="C50" i="9"/>
  <c r="L49" i="9"/>
  <c r="K49" i="9"/>
  <c r="J49" i="9"/>
  <c r="I49" i="9"/>
  <c r="H49" i="9"/>
  <c r="G49" i="9"/>
  <c r="F49" i="9"/>
  <c r="E49" i="9"/>
  <c r="D49" i="9"/>
  <c r="C49" i="9"/>
  <c r="L48" i="9"/>
  <c r="K48" i="9"/>
  <c r="J48" i="9"/>
  <c r="I48" i="9"/>
  <c r="H48" i="9"/>
  <c r="G48" i="9"/>
  <c r="F48" i="9"/>
  <c r="E48" i="9"/>
  <c r="D48" i="9"/>
  <c r="C48" i="9"/>
  <c r="G47" i="9"/>
  <c r="L47" i="9"/>
  <c r="K47" i="9"/>
  <c r="J47" i="9"/>
  <c r="I47" i="9"/>
  <c r="H47" i="9"/>
  <c r="F47" i="9"/>
  <c r="E47" i="9"/>
  <c r="D47" i="9"/>
  <c r="C47" i="9"/>
  <c r="G46" i="9"/>
  <c r="L46" i="9"/>
  <c r="K46" i="9"/>
  <c r="J46" i="9"/>
  <c r="I46" i="9"/>
  <c r="H46" i="9"/>
  <c r="F46" i="9"/>
  <c r="E46" i="9"/>
  <c r="D46" i="9"/>
  <c r="C46" i="9"/>
  <c r="G45" i="9"/>
  <c r="L45" i="9"/>
  <c r="K45" i="9"/>
  <c r="J45" i="9"/>
  <c r="I45" i="9"/>
  <c r="H45" i="9"/>
  <c r="F45" i="9"/>
  <c r="E45" i="9"/>
  <c r="D45" i="9"/>
  <c r="C45" i="9"/>
  <c r="L44" i="9"/>
  <c r="K44" i="9"/>
  <c r="J44" i="9"/>
  <c r="I44" i="9"/>
  <c r="H44" i="9"/>
  <c r="G44" i="9"/>
  <c r="F44" i="9"/>
  <c r="E44" i="9"/>
  <c r="D44" i="9"/>
  <c r="C44" i="9"/>
  <c r="L43" i="9"/>
  <c r="K43" i="9"/>
  <c r="J43" i="9"/>
  <c r="I43" i="9"/>
  <c r="H43" i="9"/>
  <c r="G43" i="9"/>
  <c r="F43" i="9"/>
  <c r="E43" i="9"/>
  <c r="D43" i="9"/>
  <c r="C43" i="9"/>
  <c r="G42" i="9"/>
  <c r="L42" i="9"/>
  <c r="K42" i="9"/>
  <c r="J42" i="9"/>
  <c r="I42" i="9"/>
  <c r="H42" i="9"/>
  <c r="F42" i="9"/>
  <c r="E42" i="9"/>
  <c r="D42" i="9"/>
  <c r="C42" i="9"/>
  <c r="L41" i="9"/>
  <c r="K41" i="9"/>
  <c r="J41" i="9"/>
  <c r="I41" i="9"/>
  <c r="H41" i="9"/>
  <c r="G41" i="9"/>
  <c r="F41" i="9"/>
  <c r="E41" i="9"/>
  <c r="D41" i="9"/>
  <c r="C41" i="9"/>
  <c r="L40" i="9"/>
  <c r="K40" i="9"/>
  <c r="J40" i="9"/>
  <c r="I40" i="9"/>
  <c r="H40" i="9"/>
  <c r="G40" i="9"/>
  <c r="F40" i="9"/>
  <c r="E40" i="9"/>
  <c r="D40" i="9"/>
  <c r="C40" i="9"/>
  <c r="G39" i="9"/>
  <c r="L39" i="9"/>
  <c r="K39" i="9"/>
  <c r="J39" i="9"/>
  <c r="I39" i="9"/>
  <c r="H39" i="9"/>
  <c r="F39" i="9"/>
  <c r="E39" i="9"/>
  <c r="D39" i="9"/>
  <c r="C39" i="9"/>
  <c r="G38" i="9"/>
  <c r="L38" i="9"/>
  <c r="K38" i="9"/>
  <c r="J38" i="9"/>
  <c r="I38" i="9"/>
  <c r="H38" i="9"/>
  <c r="F38" i="9"/>
  <c r="E38" i="9"/>
  <c r="D38" i="9"/>
  <c r="C38" i="9"/>
  <c r="G37" i="9"/>
  <c r="L37" i="9"/>
  <c r="K37" i="9"/>
  <c r="J37" i="9"/>
  <c r="I37" i="9"/>
  <c r="H37" i="9"/>
  <c r="F37" i="9"/>
  <c r="E37" i="9"/>
  <c r="D37" i="9"/>
  <c r="C37" i="9"/>
  <c r="L36" i="9"/>
  <c r="K36" i="9"/>
  <c r="J36" i="9"/>
  <c r="I36" i="9"/>
  <c r="H36" i="9"/>
  <c r="G36" i="9"/>
  <c r="F36" i="9"/>
  <c r="E36" i="9"/>
  <c r="D36" i="9"/>
  <c r="C36" i="9"/>
  <c r="L35" i="9"/>
  <c r="K35" i="9"/>
  <c r="J35" i="9"/>
  <c r="I35" i="9"/>
  <c r="H35" i="9"/>
  <c r="G35" i="9"/>
  <c r="F35" i="9"/>
  <c r="E35" i="9"/>
  <c r="D35" i="9"/>
  <c r="C35" i="9"/>
  <c r="G34" i="9"/>
  <c r="L34" i="9"/>
  <c r="K34" i="9"/>
  <c r="J34" i="9"/>
  <c r="I34" i="9"/>
  <c r="H34" i="9"/>
  <c r="F34" i="9"/>
  <c r="E34" i="9"/>
  <c r="D34" i="9"/>
  <c r="C34" i="9"/>
  <c r="G33" i="9"/>
  <c r="L33" i="9"/>
  <c r="K33" i="9"/>
  <c r="J33" i="9"/>
  <c r="I33" i="9"/>
  <c r="H33" i="9"/>
  <c r="F33" i="9"/>
  <c r="E33" i="9"/>
  <c r="D33" i="9"/>
  <c r="C33" i="9"/>
  <c r="L32" i="9"/>
  <c r="K32" i="9"/>
  <c r="J32" i="9"/>
  <c r="I32" i="9"/>
  <c r="H32" i="9"/>
  <c r="G32" i="9"/>
  <c r="F32" i="9"/>
  <c r="E32" i="9"/>
  <c r="D32" i="9"/>
  <c r="C32" i="9"/>
  <c r="L31" i="9"/>
  <c r="K31" i="9"/>
  <c r="J31" i="9"/>
  <c r="I31" i="9"/>
  <c r="H31" i="9"/>
  <c r="G31" i="9"/>
  <c r="F31" i="9"/>
  <c r="E31" i="9"/>
  <c r="D31" i="9"/>
  <c r="C31" i="9"/>
  <c r="G30" i="9"/>
  <c r="L30" i="9"/>
  <c r="K30" i="9"/>
  <c r="J30" i="9"/>
  <c r="I30" i="9"/>
  <c r="H30" i="9"/>
  <c r="F30" i="9"/>
  <c r="E30" i="9"/>
  <c r="D30" i="9"/>
  <c r="C30" i="9"/>
  <c r="G29" i="9"/>
  <c r="L29" i="9"/>
  <c r="K29" i="9"/>
  <c r="J29" i="9"/>
  <c r="I29" i="9"/>
  <c r="H29" i="9"/>
  <c r="F29" i="9"/>
  <c r="E29" i="9"/>
  <c r="D29" i="9"/>
  <c r="C29" i="9"/>
  <c r="L28" i="9"/>
  <c r="K28" i="9"/>
  <c r="J28" i="9"/>
  <c r="I28" i="9"/>
  <c r="H28" i="9"/>
  <c r="G28" i="9"/>
  <c r="F28" i="9"/>
  <c r="E28" i="9"/>
  <c r="D28" i="9"/>
  <c r="C28" i="9"/>
  <c r="L27" i="9"/>
  <c r="K27" i="9"/>
  <c r="J27" i="9"/>
  <c r="I27" i="9"/>
  <c r="H27" i="9"/>
  <c r="G27" i="9"/>
  <c r="F27" i="9"/>
  <c r="E27" i="9"/>
  <c r="D27" i="9"/>
  <c r="C27" i="9"/>
  <c r="G26" i="9"/>
  <c r="L26" i="9"/>
  <c r="K26" i="9"/>
  <c r="J26" i="9"/>
  <c r="I26" i="9"/>
  <c r="H26" i="9"/>
  <c r="F26" i="9"/>
  <c r="E26" i="9"/>
  <c r="D26" i="9"/>
  <c r="C26" i="9"/>
  <c r="G25" i="9"/>
  <c r="L25" i="9"/>
  <c r="K25" i="9"/>
  <c r="J25" i="9"/>
  <c r="I25" i="9"/>
  <c r="H25" i="9"/>
  <c r="F25" i="9"/>
  <c r="E25" i="9"/>
  <c r="D25" i="9"/>
  <c r="C25" i="9"/>
  <c r="L24" i="9"/>
  <c r="K24" i="9"/>
  <c r="J24" i="9"/>
  <c r="I24" i="9"/>
  <c r="H24" i="9"/>
  <c r="G24" i="9"/>
  <c r="F24" i="9"/>
  <c r="E24" i="9"/>
  <c r="D24" i="9"/>
  <c r="C24" i="9"/>
  <c r="G23" i="9"/>
  <c r="L23" i="9"/>
  <c r="K23" i="9"/>
  <c r="J23" i="9"/>
  <c r="I23" i="9"/>
  <c r="H23" i="9"/>
  <c r="F23" i="9"/>
  <c r="E23" i="9"/>
  <c r="D23" i="9"/>
  <c r="C23" i="9"/>
  <c r="G22" i="9"/>
  <c r="L22" i="9"/>
  <c r="K22" i="9"/>
  <c r="J22" i="9"/>
  <c r="I22" i="9"/>
  <c r="H22" i="9"/>
  <c r="F22" i="9"/>
  <c r="E22" i="9"/>
  <c r="D22" i="9"/>
  <c r="C22" i="9"/>
  <c r="G21" i="9"/>
  <c r="L21" i="9"/>
  <c r="K21" i="9"/>
  <c r="J21" i="9"/>
  <c r="I21" i="9"/>
  <c r="H21" i="9"/>
  <c r="F21" i="9"/>
  <c r="E21" i="9"/>
  <c r="D21" i="9"/>
  <c r="C21" i="9"/>
  <c r="L20" i="9"/>
  <c r="K20" i="9"/>
  <c r="J20" i="9"/>
  <c r="I20" i="9"/>
  <c r="H20" i="9"/>
  <c r="G20" i="9"/>
  <c r="F20" i="9"/>
  <c r="E20" i="9"/>
  <c r="D20" i="9"/>
  <c r="C20" i="9"/>
  <c r="L19" i="9"/>
  <c r="K19" i="9"/>
  <c r="J19" i="9"/>
  <c r="I19" i="9"/>
  <c r="H19" i="9"/>
  <c r="G19" i="9"/>
  <c r="F19" i="9"/>
  <c r="E19" i="9"/>
  <c r="D19" i="9"/>
  <c r="C19" i="9"/>
  <c r="G18" i="9"/>
  <c r="L18" i="9"/>
  <c r="K18" i="9"/>
  <c r="J18" i="9"/>
  <c r="I18" i="9"/>
  <c r="H18" i="9"/>
  <c r="F18" i="9"/>
  <c r="E18" i="9"/>
  <c r="D18" i="9"/>
  <c r="C18" i="9"/>
  <c r="L17" i="9"/>
  <c r="K17" i="9"/>
  <c r="J17" i="9"/>
  <c r="I17" i="9"/>
  <c r="H17" i="9"/>
  <c r="G17" i="9"/>
  <c r="F17" i="9"/>
  <c r="E17" i="9"/>
  <c r="D17" i="9"/>
  <c r="C17" i="9"/>
  <c r="L16" i="9"/>
  <c r="K16" i="9"/>
  <c r="J16" i="9"/>
  <c r="I16" i="9"/>
  <c r="H16" i="9"/>
  <c r="G16" i="9"/>
  <c r="F16" i="9"/>
  <c r="E16" i="9"/>
  <c r="D16" i="9"/>
  <c r="C16" i="9"/>
  <c r="G15" i="9"/>
  <c r="L15" i="9"/>
  <c r="K15" i="9"/>
  <c r="J15" i="9"/>
  <c r="I15" i="9"/>
  <c r="H15" i="9"/>
  <c r="F15" i="9"/>
  <c r="E15" i="9"/>
  <c r="D15" i="9"/>
  <c r="C15" i="9"/>
  <c r="G14" i="9"/>
  <c r="L14" i="9"/>
  <c r="K14" i="9"/>
  <c r="J14" i="9"/>
  <c r="I14" i="9"/>
  <c r="H14" i="9"/>
  <c r="F14" i="9"/>
  <c r="E14" i="9"/>
  <c r="D14" i="9"/>
  <c r="C14" i="9"/>
  <c r="G13" i="9"/>
  <c r="L13" i="9"/>
  <c r="K13" i="9"/>
  <c r="J13" i="9"/>
  <c r="I13" i="9"/>
  <c r="H13" i="9"/>
  <c r="F13" i="9"/>
  <c r="E13" i="9"/>
  <c r="D13" i="9"/>
  <c r="C13" i="9"/>
  <c r="L12" i="9"/>
  <c r="K12" i="9"/>
  <c r="J12" i="9"/>
  <c r="I12" i="9"/>
  <c r="H12" i="9"/>
  <c r="G12" i="9"/>
  <c r="F12" i="9"/>
  <c r="E12" i="9"/>
  <c r="D12" i="9"/>
  <c r="C12" i="9"/>
  <c r="L11" i="9"/>
  <c r="K11" i="9"/>
  <c r="J11" i="9"/>
  <c r="I11" i="9"/>
  <c r="H11" i="9"/>
  <c r="G11" i="9"/>
  <c r="F11" i="9"/>
  <c r="E11" i="9"/>
  <c r="D11" i="9"/>
  <c r="C11" i="9"/>
  <c r="G10" i="9"/>
  <c r="L10" i="9"/>
  <c r="K10" i="9"/>
  <c r="J10" i="9"/>
  <c r="I10" i="9"/>
  <c r="H10" i="9"/>
  <c r="F10" i="9"/>
  <c r="E10" i="9"/>
  <c r="D10" i="9"/>
  <c r="C10" i="9"/>
  <c r="L9" i="9"/>
  <c r="K9" i="9"/>
  <c r="J9" i="9"/>
  <c r="I9" i="9"/>
  <c r="H9" i="9"/>
  <c r="G9" i="9"/>
  <c r="F9" i="9"/>
  <c r="E9" i="9"/>
  <c r="D9" i="9"/>
  <c r="C9" i="9"/>
  <c r="L8" i="9"/>
  <c r="K8" i="9"/>
  <c r="J8" i="9"/>
  <c r="I8" i="9"/>
  <c r="H8" i="9"/>
  <c r="G8" i="9"/>
  <c r="F8" i="9"/>
  <c r="E8" i="9"/>
  <c r="D8" i="9"/>
  <c r="C8" i="9"/>
  <c r="G7" i="9"/>
  <c r="L7" i="9"/>
  <c r="K7" i="9"/>
  <c r="J7" i="9"/>
  <c r="I7" i="9"/>
  <c r="H7" i="9"/>
  <c r="F7" i="9"/>
  <c r="E7" i="9"/>
  <c r="D7" i="9"/>
  <c r="C7" i="9"/>
  <c r="G6" i="9"/>
  <c r="L6" i="9"/>
  <c r="K6" i="9"/>
  <c r="J6" i="9"/>
  <c r="I6" i="9"/>
  <c r="H6" i="9"/>
  <c r="F6" i="9"/>
  <c r="E6" i="9"/>
  <c r="D6" i="9"/>
  <c r="C6" i="9"/>
  <c r="G5" i="9"/>
  <c r="L5" i="9"/>
  <c r="K5" i="9"/>
  <c r="J5" i="9"/>
  <c r="I5" i="9"/>
  <c r="H5" i="9"/>
  <c r="F5" i="9"/>
  <c r="E5" i="9"/>
  <c r="D5" i="9"/>
  <c r="C5" i="9"/>
  <c r="Q104" i="7"/>
  <c r="L104" i="7"/>
  <c r="K104" i="7"/>
  <c r="R104" i="7" s="1"/>
  <c r="Q103" i="7"/>
  <c r="K103" i="7"/>
  <c r="Q102" i="7"/>
  <c r="K102" i="7"/>
  <c r="Q101" i="7"/>
  <c r="K101" i="7"/>
  <c r="R101" i="7" s="1"/>
  <c r="Q100" i="7"/>
  <c r="K100" i="7"/>
  <c r="R100" i="7" s="1"/>
  <c r="Q99" i="7"/>
  <c r="K99" i="7"/>
  <c r="L99" i="7" s="1"/>
  <c r="R98" i="7"/>
  <c r="Q98" i="7"/>
  <c r="L98" i="7"/>
  <c r="K98" i="7"/>
  <c r="Q97" i="7"/>
  <c r="S97" i="7" s="1"/>
  <c r="L97" i="7"/>
  <c r="K97" i="7"/>
  <c r="R97" i="7" s="1"/>
  <c r="Q96" i="7"/>
  <c r="S96" i="7" s="1"/>
  <c r="L96" i="7"/>
  <c r="K96" i="7"/>
  <c r="R96" i="7" s="1"/>
  <c r="Q95" i="7"/>
  <c r="K95" i="7"/>
  <c r="Q94" i="7"/>
  <c r="K94" i="7"/>
  <c r="R94" i="7" s="1"/>
  <c r="S94" i="7" s="1"/>
  <c r="Q93" i="7"/>
  <c r="K93" i="7"/>
  <c r="R93" i="7" s="1"/>
  <c r="Q92" i="7"/>
  <c r="L92" i="7"/>
  <c r="K92" i="7"/>
  <c r="R92" i="7" s="1"/>
  <c r="Q91" i="7"/>
  <c r="K91" i="7"/>
  <c r="L91" i="7" s="1"/>
  <c r="Q90" i="7"/>
  <c r="K90" i="7"/>
  <c r="Q89" i="7"/>
  <c r="K89" i="7"/>
  <c r="R88" i="7"/>
  <c r="Q88" i="7"/>
  <c r="K88" i="7"/>
  <c r="L88" i="7" s="1"/>
  <c r="Q87" i="7"/>
  <c r="K87" i="7"/>
  <c r="Q86" i="7"/>
  <c r="K86" i="7"/>
  <c r="Q85" i="7"/>
  <c r="K85" i="7"/>
  <c r="R85" i="7" s="1"/>
  <c r="R84" i="7"/>
  <c r="Q84" i="7"/>
  <c r="L84" i="7"/>
  <c r="K84" i="7"/>
  <c r="Q83" i="7"/>
  <c r="K83" i="7"/>
  <c r="L83" i="7" s="1"/>
  <c r="Q82" i="7"/>
  <c r="S82" i="7" s="1"/>
  <c r="K82" i="7"/>
  <c r="R82" i="7" s="1"/>
  <c r="Q81" i="7"/>
  <c r="K81" i="7"/>
  <c r="Q80" i="7"/>
  <c r="K80" i="7"/>
  <c r="R80" i="7" s="1"/>
  <c r="Q79" i="7"/>
  <c r="K79" i="7"/>
  <c r="Q78" i="7"/>
  <c r="L78" i="7"/>
  <c r="K78" i="7"/>
  <c r="R78" i="7" s="1"/>
  <c r="S78" i="7" s="1"/>
  <c r="Q77" i="7"/>
  <c r="K77" i="7"/>
  <c r="R77" i="7" s="1"/>
  <c r="Q76" i="7"/>
  <c r="S76" i="7" s="1"/>
  <c r="L76" i="7"/>
  <c r="K76" i="7"/>
  <c r="R76" i="7" s="1"/>
  <c r="R75" i="7"/>
  <c r="Q75" i="7"/>
  <c r="K75" i="7"/>
  <c r="L75" i="7" s="1"/>
  <c r="R74" i="7"/>
  <c r="S74" i="7" s="1"/>
  <c r="Q74" i="7"/>
  <c r="K74" i="7"/>
  <c r="L74" i="7" s="1"/>
  <c r="Q73" i="7"/>
  <c r="L73" i="7"/>
  <c r="K73" i="7"/>
  <c r="R73" i="7" s="1"/>
  <c r="Q72" i="7"/>
  <c r="K72" i="7"/>
  <c r="R71" i="7"/>
  <c r="S71" i="7" s="1"/>
  <c r="Q71" i="7"/>
  <c r="K71" i="7"/>
  <c r="L71" i="7" s="1"/>
  <c r="Q70" i="7"/>
  <c r="S70" i="7" s="1"/>
  <c r="L70" i="7"/>
  <c r="K70" i="7"/>
  <c r="R70" i="7" s="1"/>
  <c r="Q69" i="7"/>
  <c r="S69" i="7" s="1"/>
  <c r="L69" i="7"/>
  <c r="K69" i="7"/>
  <c r="R69" i="7" s="1"/>
  <c r="R68" i="7"/>
  <c r="Q68" i="7"/>
  <c r="S68" i="7" s="1"/>
  <c r="L68" i="7"/>
  <c r="K68" i="7"/>
  <c r="Q67" i="7"/>
  <c r="K67" i="7"/>
  <c r="R66" i="7"/>
  <c r="S66" i="7" s="1"/>
  <c r="Q66" i="7"/>
  <c r="K66" i="7"/>
  <c r="L66" i="7" s="1"/>
  <c r="Q65" i="7"/>
  <c r="K65" i="7"/>
  <c r="Q64" i="7"/>
  <c r="K64" i="7"/>
  <c r="R64" i="7" s="1"/>
  <c r="R63" i="7"/>
  <c r="Q63" i="7"/>
  <c r="K63" i="7"/>
  <c r="L63" i="7" s="1"/>
  <c r="Q62" i="7"/>
  <c r="K62" i="7"/>
  <c r="Q61" i="7"/>
  <c r="K61" i="7"/>
  <c r="Q60" i="7"/>
  <c r="K60" i="7"/>
  <c r="Q59" i="7"/>
  <c r="K59" i="7"/>
  <c r="L59" i="7" s="1"/>
  <c r="R58" i="7"/>
  <c r="S58" i="7" s="1"/>
  <c r="Q58" i="7"/>
  <c r="L58" i="7"/>
  <c r="K58" i="7"/>
  <c r="Q57" i="7"/>
  <c r="K57" i="7"/>
  <c r="Q56" i="7"/>
  <c r="K56" i="7"/>
  <c r="R55" i="7"/>
  <c r="S55" i="7" s="1"/>
  <c r="Q55" i="7"/>
  <c r="K55" i="7"/>
  <c r="L55" i="7" s="1"/>
  <c r="Q54" i="7"/>
  <c r="S54" i="7" s="1"/>
  <c r="L54" i="7"/>
  <c r="K54" i="7"/>
  <c r="R54" i="7" s="1"/>
  <c r="Q53" i="7"/>
  <c r="S53" i="7" s="1"/>
  <c r="L53" i="7"/>
  <c r="K53" i="7"/>
  <c r="R53" i="7" s="1"/>
  <c r="R52" i="7"/>
  <c r="Q52" i="7"/>
  <c r="L52" i="7"/>
  <c r="K52" i="7"/>
  <c r="Q51" i="7"/>
  <c r="K51" i="7"/>
  <c r="R50" i="7"/>
  <c r="S50" i="7" s="1"/>
  <c r="Q50" i="7"/>
  <c r="L50" i="7"/>
  <c r="K50" i="7"/>
  <c r="Q49" i="7"/>
  <c r="K49" i="7"/>
  <c r="R48" i="7"/>
  <c r="Q48" i="7"/>
  <c r="S48" i="7" s="1"/>
  <c r="L48" i="7"/>
  <c r="K48" i="7"/>
  <c r="R47" i="7"/>
  <c r="S47" i="7" s="1"/>
  <c r="Q47" i="7"/>
  <c r="K47" i="7"/>
  <c r="L47" i="7" s="1"/>
  <c r="Q46" i="7"/>
  <c r="K46" i="7"/>
  <c r="R46" i="7" s="1"/>
  <c r="S46" i="7" s="1"/>
  <c r="Q45" i="7"/>
  <c r="L45" i="7"/>
  <c r="K45" i="7"/>
  <c r="R45" i="7" s="1"/>
  <c r="Q44" i="7"/>
  <c r="S44" i="7" s="1"/>
  <c r="L44" i="7"/>
  <c r="K44" i="7"/>
  <c r="R44" i="7" s="1"/>
  <c r="R43" i="7"/>
  <c r="Q43" i="7"/>
  <c r="S43" i="7" s="1"/>
  <c r="K43" i="7"/>
  <c r="L43" i="7" s="1"/>
  <c r="R42" i="7"/>
  <c r="S42" i="7" s="1"/>
  <c r="Q42" i="7"/>
  <c r="L42" i="7"/>
  <c r="K42" i="7"/>
  <c r="Q41" i="7"/>
  <c r="K41" i="7"/>
  <c r="R41" i="7" s="1"/>
  <c r="Q40" i="7"/>
  <c r="K40" i="7"/>
  <c r="R39" i="7"/>
  <c r="Q39" i="7"/>
  <c r="K39" i="7"/>
  <c r="L39" i="7" s="1"/>
  <c r="S38" i="7"/>
  <c r="Q38" i="7"/>
  <c r="L38" i="7"/>
  <c r="K38" i="7"/>
  <c r="R38" i="7" s="1"/>
  <c r="Q37" i="7"/>
  <c r="K37" i="7"/>
  <c r="R36" i="7"/>
  <c r="Q36" i="7"/>
  <c r="S36" i="7" s="1"/>
  <c r="L36" i="7"/>
  <c r="K36" i="7"/>
  <c r="Q35" i="7"/>
  <c r="K35" i="7"/>
  <c r="Q34" i="7"/>
  <c r="K34" i="7"/>
  <c r="L34" i="7" s="1"/>
  <c r="Q33" i="7"/>
  <c r="K33" i="7"/>
  <c r="R32" i="7"/>
  <c r="Q32" i="7"/>
  <c r="L32" i="7"/>
  <c r="K32" i="7"/>
  <c r="R31" i="7"/>
  <c r="Q31" i="7"/>
  <c r="K31" i="7"/>
  <c r="L31" i="7" s="1"/>
  <c r="Q30" i="7"/>
  <c r="S30" i="7" s="1"/>
  <c r="L30" i="7"/>
  <c r="K30" i="7"/>
  <c r="R30" i="7" s="1"/>
  <c r="Q29" i="7"/>
  <c r="K29" i="7"/>
  <c r="Q28" i="7"/>
  <c r="K28" i="7"/>
  <c r="Q27" i="7"/>
  <c r="K27" i="7"/>
  <c r="L27" i="7" s="1"/>
  <c r="R26" i="7"/>
  <c r="S26" i="7" s="1"/>
  <c r="Q26" i="7"/>
  <c r="L26" i="7"/>
  <c r="K26" i="7"/>
  <c r="Q25" i="7"/>
  <c r="K25" i="7"/>
  <c r="R25" i="7" s="1"/>
  <c r="R24" i="7"/>
  <c r="Q24" i="7"/>
  <c r="K24" i="7"/>
  <c r="L24" i="7" s="1"/>
  <c r="Q23" i="7"/>
  <c r="K23" i="7"/>
  <c r="L23" i="7" s="1"/>
  <c r="S22" i="7"/>
  <c r="Q22" i="7"/>
  <c r="L22" i="7"/>
  <c r="K22" i="7"/>
  <c r="R22" i="7" s="1"/>
  <c r="Q21" i="7"/>
  <c r="S21" i="7" s="1"/>
  <c r="L21" i="7"/>
  <c r="K21" i="7"/>
  <c r="R21" i="7" s="1"/>
  <c r="Q20" i="7"/>
  <c r="L20" i="7"/>
  <c r="K20" i="7"/>
  <c r="R20" i="7" s="1"/>
  <c r="Q19" i="7"/>
  <c r="K19" i="7"/>
  <c r="Q18" i="7"/>
  <c r="K18" i="7"/>
  <c r="Q17" i="7"/>
  <c r="S17" i="7" s="1"/>
  <c r="L17" i="7"/>
  <c r="K17" i="7"/>
  <c r="R17" i="7" s="1"/>
  <c r="Q16" i="7"/>
  <c r="K16" i="7"/>
  <c r="Q15" i="7"/>
  <c r="K15" i="7"/>
  <c r="Q14" i="7"/>
  <c r="S14" i="7" s="1"/>
  <c r="L14" i="7"/>
  <c r="K14" i="7"/>
  <c r="R14" i="7" s="1"/>
  <c r="Q13" i="7"/>
  <c r="L13" i="7"/>
  <c r="K13" i="7"/>
  <c r="R13" i="7" s="1"/>
  <c r="R12" i="7"/>
  <c r="Q12" i="7"/>
  <c r="L12" i="7"/>
  <c r="K12" i="7"/>
  <c r="Q11" i="7"/>
  <c r="K11" i="7"/>
  <c r="Q10" i="7"/>
  <c r="K10" i="7"/>
  <c r="L10" i="7" s="1"/>
  <c r="Q9" i="7"/>
  <c r="K9" i="7"/>
  <c r="R8" i="7"/>
  <c r="Q8" i="7"/>
  <c r="S8" i="7" s="1"/>
  <c r="L8" i="7"/>
  <c r="K8" i="7"/>
  <c r="R7" i="7"/>
  <c r="Q7" i="7"/>
  <c r="K7" i="7"/>
  <c r="L7" i="7" s="1"/>
  <c r="Q5" i="7"/>
  <c r="S5" i="7" s="1"/>
  <c r="K5" i="7"/>
  <c r="R5" i="7" s="1"/>
  <c r="Q4" i="7"/>
  <c r="K4" i="7"/>
  <c r="Q104" i="6"/>
  <c r="K104" i="6"/>
  <c r="R103" i="6"/>
  <c r="Q103" i="6"/>
  <c r="K103" i="6"/>
  <c r="L103" i="6" s="1"/>
  <c r="Q102" i="6"/>
  <c r="K102" i="6"/>
  <c r="R101" i="6"/>
  <c r="Q101" i="6"/>
  <c r="L101" i="6"/>
  <c r="K101" i="6"/>
  <c r="R100" i="6"/>
  <c r="S100" i="6" s="1"/>
  <c r="Q100" i="6"/>
  <c r="K100" i="6"/>
  <c r="L100" i="6" s="1"/>
  <c r="Q99" i="6"/>
  <c r="L99" i="6"/>
  <c r="D97" i="4" s="1"/>
  <c r="K99" i="6"/>
  <c r="R99" i="6" s="1"/>
  <c r="Q98" i="6"/>
  <c r="L98" i="6"/>
  <c r="K98" i="6"/>
  <c r="R98" i="6" s="1"/>
  <c r="Q97" i="6"/>
  <c r="K97" i="6"/>
  <c r="R96" i="6"/>
  <c r="Q96" i="6"/>
  <c r="K96" i="6"/>
  <c r="L96" i="6" s="1"/>
  <c r="R95" i="6"/>
  <c r="S95" i="6" s="1"/>
  <c r="Q95" i="6"/>
  <c r="L95" i="6"/>
  <c r="K95" i="6"/>
  <c r="Q94" i="6"/>
  <c r="S94" i="6" s="1"/>
  <c r="L94" i="6"/>
  <c r="K94" i="6"/>
  <c r="R94" i="6" s="1"/>
  <c r="R93" i="6"/>
  <c r="Q93" i="6"/>
  <c r="S93" i="6" s="1"/>
  <c r="K93" i="6"/>
  <c r="L93" i="6" s="1"/>
  <c r="Q92" i="6"/>
  <c r="K92" i="6"/>
  <c r="L92" i="6" s="1"/>
  <c r="D90" i="4" s="1"/>
  <c r="H90" i="4" s="1"/>
  <c r="Q91" i="6"/>
  <c r="S91" i="6" s="1"/>
  <c r="L91" i="6"/>
  <c r="K91" i="6"/>
  <c r="R91" i="6" s="1"/>
  <c r="Q90" i="6"/>
  <c r="K90" i="6"/>
  <c r="Q89" i="6"/>
  <c r="K89" i="6"/>
  <c r="R89" i="6" s="1"/>
  <c r="Q88" i="6"/>
  <c r="K88" i="6"/>
  <c r="Q87" i="6"/>
  <c r="K87" i="6"/>
  <c r="L87" i="6" s="1"/>
  <c r="Q86" i="6"/>
  <c r="K86" i="6"/>
  <c r="R85" i="6"/>
  <c r="Q85" i="6"/>
  <c r="L85" i="6"/>
  <c r="K85" i="6"/>
  <c r="R84" i="6"/>
  <c r="S84" i="6" s="1"/>
  <c r="Q84" i="6"/>
  <c r="K84" i="6"/>
  <c r="L84" i="6" s="1"/>
  <c r="S83" i="6"/>
  <c r="Q83" i="6"/>
  <c r="K83" i="6"/>
  <c r="R83" i="6" s="1"/>
  <c r="Q82" i="6"/>
  <c r="L82" i="6"/>
  <c r="K82" i="6"/>
  <c r="R82" i="6" s="1"/>
  <c r="Q81" i="6"/>
  <c r="S81" i="6" s="1"/>
  <c r="L81" i="6"/>
  <c r="K81" i="6"/>
  <c r="R81" i="6" s="1"/>
  <c r="R80" i="6"/>
  <c r="Q80" i="6"/>
  <c r="K80" i="6"/>
  <c r="L80" i="6" s="1"/>
  <c r="Q79" i="6"/>
  <c r="K79" i="6"/>
  <c r="R79" i="6" s="1"/>
  <c r="S79" i="6" s="1"/>
  <c r="Q78" i="6"/>
  <c r="S78" i="6" s="1"/>
  <c r="L78" i="6"/>
  <c r="K78" i="6"/>
  <c r="R78" i="6" s="1"/>
  <c r="Q77" i="6"/>
  <c r="K77" i="6"/>
  <c r="L77" i="6" s="1"/>
  <c r="Q76" i="6"/>
  <c r="K76" i="6"/>
  <c r="L76" i="6" s="1"/>
  <c r="D74" i="4" s="1"/>
  <c r="H74" i="4" s="1"/>
  <c r="I74" i="4" s="1"/>
  <c r="J74" i="4" s="1"/>
  <c r="K74" i="4" s="1"/>
  <c r="L74" i="4" s="1"/>
  <c r="M74" i="4" s="1"/>
  <c r="N74" i="4" s="1"/>
  <c r="O74" i="4" s="1"/>
  <c r="Q75" i="6"/>
  <c r="K75" i="6"/>
  <c r="Q74" i="6"/>
  <c r="K74" i="6"/>
  <c r="R74" i="6" s="1"/>
  <c r="Q73" i="6"/>
  <c r="L73" i="6"/>
  <c r="D71" i="4" s="1"/>
  <c r="H71" i="4" s="1"/>
  <c r="K73" i="6"/>
  <c r="R73" i="6" s="1"/>
  <c r="Q72" i="6"/>
  <c r="K72" i="6"/>
  <c r="R72" i="6" s="1"/>
  <c r="Q71" i="6"/>
  <c r="K71" i="6"/>
  <c r="Q70" i="6"/>
  <c r="K70" i="6"/>
  <c r="R70" i="6" s="1"/>
  <c r="Q69" i="6"/>
  <c r="K69" i="6"/>
  <c r="Q68" i="6"/>
  <c r="S68" i="6" s="1"/>
  <c r="L68" i="6"/>
  <c r="K68" i="6"/>
  <c r="R68" i="6" s="1"/>
  <c r="R67" i="6"/>
  <c r="Q67" i="6"/>
  <c r="L67" i="6"/>
  <c r="K67" i="6"/>
  <c r="Q66" i="6"/>
  <c r="K66" i="6"/>
  <c r="Q65" i="6"/>
  <c r="K65" i="6"/>
  <c r="Q64" i="6"/>
  <c r="S64" i="6" s="1"/>
  <c r="K64" i="6"/>
  <c r="R64" i="6" s="1"/>
  <c r="R63" i="6"/>
  <c r="Q63" i="6"/>
  <c r="K63" i="6"/>
  <c r="L63" i="6" s="1"/>
  <c r="D61" i="4" s="1"/>
  <c r="H61" i="4" s="1"/>
  <c r="I61" i="4" s="1"/>
  <c r="J61" i="4" s="1"/>
  <c r="K61" i="4" s="1"/>
  <c r="L61" i="4" s="1"/>
  <c r="M61" i="4" s="1"/>
  <c r="N61" i="4" s="1"/>
  <c r="O61" i="4" s="1"/>
  <c r="Q62" i="6"/>
  <c r="K62" i="6"/>
  <c r="R62" i="6" s="1"/>
  <c r="S62" i="6" s="1"/>
  <c r="Q61" i="6"/>
  <c r="K61" i="6"/>
  <c r="R60" i="6"/>
  <c r="Q60" i="6"/>
  <c r="S60" i="6" s="1"/>
  <c r="K60" i="6"/>
  <c r="L60" i="6" s="1"/>
  <c r="R59" i="6"/>
  <c r="Q59" i="6"/>
  <c r="S59" i="6" s="1"/>
  <c r="L59" i="6"/>
  <c r="D57" i="4" s="1"/>
  <c r="H57" i="4" s="1"/>
  <c r="K59" i="6"/>
  <c r="R58" i="6"/>
  <c r="S58" i="6" s="1"/>
  <c r="Q58" i="6"/>
  <c r="K58" i="6"/>
  <c r="L58" i="6" s="1"/>
  <c r="R57" i="6"/>
  <c r="Q57" i="6"/>
  <c r="S57" i="6" s="1"/>
  <c r="L57" i="6"/>
  <c r="K57" i="6"/>
  <c r="Q56" i="6"/>
  <c r="K56" i="6"/>
  <c r="R56" i="6" s="1"/>
  <c r="Q55" i="6"/>
  <c r="K55" i="6"/>
  <c r="Q54" i="6"/>
  <c r="K54" i="6"/>
  <c r="R54" i="6" s="1"/>
  <c r="Q53" i="6"/>
  <c r="K53" i="6"/>
  <c r="Q52" i="6"/>
  <c r="K52" i="6"/>
  <c r="Q51" i="6"/>
  <c r="L51" i="6"/>
  <c r="K51" i="6"/>
  <c r="R51" i="6" s="1"/>
  <c r="R50" i="6"/>
  <c r="Q50" i="6"/>
  <c r="K50" i="6"/>
  <c r="L50" i="6" s="1"/>
  <c r="Q49" i="6"/>
  <c r="K49" i="6"/>
  <c r="R49" i="6" s="1"/>
  <c r="S49" i="6" s="1"/>
  <c r="Q48" i="6"/>
  <c r="K48" i="6"/>
  <c r="R48" i="6" s="1"/>
  <c r="R47" i="6"/>
  <c r="Q47" i="6"/>
  <c r="S47" i="6" s="1"/>
  <c r="L47" i="6"/>
  <c r="D45" i="4" s="1"/>
  <c r="H45" i="4" s="1"/>
  <c r="I45" i="4" s="1"/>
  <c r="J45" i="4" s="1"/>
  <c r="K45" i="4" s="1"/>
  <c r="L45" i="4" s="1"/>
  <c r="M45" i="4" s="1"/>
  <c r="N45" i="4" s="1"/>
  <c r="O45" i="4" s="1"/>
  <c r="K47" i="6"/>
  <c r="Q46" i="6"/>
  <c r="K46" i="6"/>
  <c r="R46" i="6" s="1"/>
  <c r="S46" i="6" s="1"/>
  <c r="Q45" i="6"/>
  <c r="K45" i="6"/>
  <c r="R44" i="6"/>
  <c r="Q44" i="6"/>
  <c r="S44" i="6" s="1"/>
  <c r="L44" i="6"/>
  <c r="D42" i="4" s="1"/>
  <c r="K44" i="6"/>
  <c r="R43" i="6"/>
  <c r="Q43" i="6"/>
  <c r="S43" i="6" s="1"/>
  <c r="K43" i="6"/>
  <c r="L43" i="6" s="1"/>
  <c r="D41" i="4" s="1"/>
  <c r="Q42" i="6"/>
  <c r="K42" i="6"/>
  <c r="L42" i="6" s="1"/>
  <c r="R41" i="6"/>
  <c r="Q41" i="6"/>
  <c r="L41" i="6"/>
  <c r="K41" i="6"/>
  <c r="Q40" i="6"/>
  <c r="K40" i="6"/>
  <c r="R40" i="6" s="1"/>
  <c r="R39" i="6"/>
  <c r="Q39" i="6"/>
  <c r="L39" i="6"/>
  <c r="D37" i="4" s="1"/>
  <c r="K39" i="6"/>
  <c r="Q38" i="6"/>
  <c r="K38" i="6"/>
  <c r="R38" i="6" s="1"/>
  <c r="Q37" i="6"/>
  <c r="K37" i="6"/>
  <c r="R36" i="6"/>
  <c r="Q36" i="6"/>
  <c r="L36" i="6"/>
  <c r="K36" i="6"/>
  <c r="R35" i="6"/>
  <c r="Q35" i="6"/>
  <c r="L35" i="6"/>
  <c r="K35" i="6"/>
  <c r="R34" i="6"/>
  <c r="S34" i="6" s="1"/>
  <c r="Q34" i="6"/>
  <c r="K34" i="6"/>
  <c r="L34" i="6" s="1"/>
  <c r="D32" i="4" s="1"/>
  <c r="H32" i="4" s="1"/>
  <c r="I32" i="4" s="1"/>
  <c r="R33" i="6"/>
  <c r="S33" i="6" s="1"/>
  <c r="Q33" i="6"/>
  <c r="L33" i="6"/>
  <c r="K33" i="6"/>
  <c r="Q32" i="6"/>
  <c r="S32" i="6" s="1"/>
  <c r="K32" i="6"/>
  <c r="R32" i="6" s="1"/>
  <c r="R31" i="6"/>
  <c r="Q31" i="6"/>
  <c r="L31" i="6"/>
  <c r="D29" i="4" s="1"/>
  <c r="H29" i="4" s="1"/>
  <c r="K31" i="6"/>
  <c r="Q30" i="6"/>
  <c r="K30" i="6"/>
  <c r="R30" i="6" s="1"/>
  <c r="Q29" i="6"/>
  <c r="K29" i="6"/>
  <c r="R28" i="6"/>
  <c r="Q28" i="6"/>
  <c r="L28" i="6"/>
  <c r="K28" i="6"/>
  <c r="R27" i="6"/>
  <c r="Q27" i="6"/>
  <c r="L27" i="6"/>
  <c r="K27" i="6"/>
  <c r="Q26" i="6"/>
  <c r="K26" i="6"/>
  <c r="L26" i="6" s="1"/>
  <c r="D24" i="4" s="1"/>
  <c r="H24" i="4" s="1"/>
  <c r="I24" i="4" s="1"/>
  <c r="R25" i="6"/>
  <c r="S25" i="6" s="1"/>
  <c r="Q25" i="6"/>
  <c r="L25" i="6"/>
  <c r="K25" i="6"/>
  <c r="Q24" i="6"/>
  <c r="S24" i="6" s="1"/>
  <c r="K24" i="6"/>
  <c r="R24" i="6" s="1"/>
  <c r="R23" i="6"/>
  <c r="Q23" i="6"/>
  <c r="L23" i="6"/>
  <c r="D21" i="4" s="1"/>
  <c r="K23" i="6"/>
  <c r="Q22" i="6"/>
  <c r="K22" i="6"/>
  <c r="R22" i="6" s="1"/>
  <c r="Q21" i="6"/>
  <c r="K21" i="6"/>
  <c r="R20" i="6"/>
  <c r="Q20" i="6"/>
  <c r="L20" i="6"/>
  <c r="K20" i="6"/>
  <c r="R19" i="6"/>
  <c r="Q19" i="6"/>
  <c r="L19" i="6"/>
  <c r="K19" i="6"/>
  <c r="R18" i="6"/>
  <c r="S18" i="6" s="1"/>
  <c r="Q18" i="6"/>
  <c r="K18" i="6"/>
  <c r="L18" i="6" s="1"/>
  <c r="Q17" i="6"/>
  <c r="K17" i="6"/>
  <c r="R17" i="6" s="1"/>
  <c r="S17" i="6" s="1"/>
  <c r="Q16" i="6"/>
  <c r="S16" i="6" s="1"/>
  <c r="K16" i="6"/>
  <c r="R16" i="6" s="1"/>
  <c r="R15" i="6"/>
  <c r="Q15" i="6"/>
  <c r="L15" i="6"/>
  <c r="K15" i="6"/>
  <c r="Q14" i="6"/>
  <c r="K14" i="6"/>
  <c r="R14" i="6" s="1"/>
  <c r="S14" i="6" s="1"/>
  <c r="Q13" i="6"/>
  <c r="K13" i="6"/>
  <c r="R12" i="6"/>
  <c r="Q12" i="6"/>
  <c r="L12" i="6"/>
  <c r="D10" i="4" s="1"/>
  <c r="H10" i="4" s="1"/>
  <c r="K12" i="6"/>
  <c r="R11" i="6"/>
  <c r="Q11" i="6"/>
  <c r="S11" i="6" s="1"/>
  <c r="L11" i="6"/>
  <c r="K11" i="6"/>
  <c r="Q10" i="6"/>
  <c r="K10" i="6"/>
  <c r="Q9" i="6"/>
  <c r="K9" i="6"/>
  <c r="R9" i="6" s="1"/>
  <c r="Q8" i="6"/>
  <c r="K8" i="6"/>
  <c r="R8" i="6" s="1"/>
  <c r="Q7" i="6"/>
  <c r="K7" i="6"/>
  <c r="Q5" i="6"/>
  <c r="K5" i="6"/>
  <c r="R4" i="6"/>
  <c r="Q4" i="6"/>
  <c r="S4" i="6" s="1"/>
  <c r="L4" i="6"/>
  <c r="K4" i="6"/>
  <c r="H97" i="4"/>
  <c r="I97" i="4" s="1"/>
  <c r="H42" i="4"/>
  <c r="I42" i="4" s="1"/>
  <c r="H41" i="4"/>
  <c r="H37" i="4"/>
  <c r="H21" i="4"/>
  <c r="I21" i="4" s="1"/>
  <c r="J21" i="4" s="1"/>
  <c r="K21" i="4" s="1"/>
  <c r="L21" i="4" s="1"/>
  <c r="M21" i="4" s="1"/>
  <c r="N21" i="4" s="1"/>
  <c r="O21" i="4" s="1"/>
  <c r="H4" i="4"/>
  <c r="I4" i="4" s="1"/>
  <c r="J4" i="4" s="1"/>
  <c r="K4" i="4" s="1"/>
  <c r="L4" i="4" s="1"/>
  <c r="M4" i="4" s="1"/>
  <c r="N4" i="4" s="1"/>
  <c r="O4" i="4" s="1"/>
  <c r="J71" i="4" l="1"/>
  <c r="K71" i="4" s="1"/>
  <c r="L71" i="4" s="1"/>
  <c r="M71" i="4" s="1"/>
  <c r="N71" i="4" s="1"/>
  <c r="O71" i="4" s="1"/>
  <c r="I71" i="4"/>
  <c r="E26" i="7"/>
  <c r="E46" i="7"/>
  <c r="E62" i="7"/>
  <c r="E82" i="7"/>
  <c r="E102" i="7"/>
  <c r="E17" i="6"/>
  <c r="E37" i="6"/>
  <c r="E57" i="6"/>
  <c r="E73" i="6"/>
  <c r="E97" i="6"/>
  <c r="R61" i="7"/>
  <c r="L61" i="7"/>
  <c r="E22" i="7"/>
  <c r="E42" i="7"/>
  <c r="E58" i="7"/>
  <c r="E78" i="7"/>
  <c r="E90" i="7"/>
  <c r="E13" i="6"/>
  <c r="E33" i="6"/>
  <c r="E53" i="6"/>
  <c r="E77" i="6"/>
  <c r="E101" i="6"/>
  <c r="D49" i="4"/>
  <c r="R55" i="6"/>
  <c r="L55" i="6"/>
  <c r="D53" i="4" s="1"/>
  <c r="H53" i="4" s="1"/>
  <c r="I53" i="4" s="1"/>
  <c r="J53" i="4" s="1"/>
  <c r="K53" i="4" s="1"/>
  <c r="L53" i="4" s="1"/>
  <c r="M53" i="4" s="1"/>
  <c r="N53" i="4" s="1"/>
  <c r="O53" i="4" s="1"/>
  <c r="R7" i="6"/>
  <c r="L7" i="6"/>
  <c r="D5" i="4" s="1"/>
  <c r="H5" i="4" s="1"/>
  <c r="I5" i="4" s="1"/>
  <c r="J5" i="4" s="1"/>
  <c r="K5" i="4" s="1"/>
  <c r="L5" i="4" s="1"/>
  <c r="M5" i="4" s="1"/>
  <c r="N5" i="4" s="1"/>
  <c r="O5" i="4" s="1"/>
  <c r="I29" i="4"/>
  <c r="J29" i="4" s="1"/>
  <c r="K29" i="4" s="1"/>
  <c r="L29" i="4" s="1"/>
  <c r="M29" i="4" s="1"/>
  <c r="N29" i="4" s="1"/>
  <c r="O29" i="4" s="1"/>
  <c r="D39" i="4"/>
  <c r="H39" i="4" s="1"/>
  <c r="R52" i="6"/>
  <c r="L52" i="6"/>
  <c r="D50" i="4" s="1"/>
  <c r="H50" i="4" s="1"/>
  <c r="I50" i="4" s="1"/>
  <c r="J50" i="4" s="1"/>
  <c r="K50" i="4" s="1"/>
  <c r="L50" i="4" s="1"/>
  <c r="M50" i="4" s="1"/>
  <c r="N50" i="4" s="1"/>
  <c r="O50" i="4" s="1"/>
  <c r="R71" i="6"/>
  <c r="L71" i="6"/>
  <c r="D69" i="4" s="1"/>
  <c r="H69" i="4" s="1"/>
  <c r="I69" i="4" s="1"/>
  <c r="J69" i="4" s="1"/>
  <c r="K69" i="4" s="1"/>
  <c r="L69" i="4" s="1"/>
  <c r="M69" i="4" s="1"/>
  <c r="N69" i="4" s="1"/>
  <c r="O69" i="4" s="1"/>
  <c r="J90" i="4"/>
  <c r="K90" i="4" s="1"/>
  <c r="L90" i="4" s="1"/>
  <c r="M90" i="4" s="1"/>
  <c r="N90" i="4" s="1"/>
  <c r="O90" i="4" s="1"/>
  <c r="I90" i="4"/>
  <c r="R97" i="6"/>
  <c r="S97" i="6" s="1"/>
  <c r="L97" i="6"/>
  <c r="D95" i="4" s="1"/>
  <c r="H95" i="4" s="1"/>
  <c r="I95" i="4" s="1"/>
  <c r="L56" i="7"/>
  <c r="R56" i="7"/>
  <c r="R86" i="7"/>
  <c r="S86" i="7" s="1"/>
  <c r="L86" i="7"/>
  <c r="S28" i="6"/>
  <c r="S31" i="6"/>
  <c r="S41" i="6"/>
  <c r="S56" i="6"/>
  <c r="R65" i="6"/>
  <c r="S65" i="6" s="1"/>
  <c r="L65" i="6"/>
  <c r="L89" i="6"/>
  <c r="R9" i="7"/>
  <c r="L9" i="7"/>
  <c r="R18" i="7"/>
  <c r="S18" i="7" s="1"/>
  <c r="L18" i="7"/>
  <c r="L51" i="7"/>
  <c r="R51" i="7"/>
  <c r="L77" i="7"/>
  <c r="L80" i="7"/>
  <c r="R90" i="7"/>
  <c r="S90" i="7" s="1"/>
  <c r="L90" i="7"/>
  <c r="R81" i="7"/>
  <c r="L81" i="7"/>
  <c r="L17" i="6"/>
  <c r="D15" i="4" s="1"/>
  <c r="H15" i="4" s="1"/>
  <c r="L79" i="6"/>
  <c r="L16" i="7"/>
  <c r="R16" i="7"/>
  <c r="E14" i="7"/>
  <c r="E30" i="7"/>
  <c r="E50" i="7"/>
  <c r="E74" i="7"/>
  <c r="E94" i="7"/>
  <c r="E9" i="6"/>
  <c r="E29" i="6"/>
  <c r="E45" i="6"/>
  <c r="E65" i="6"/>
  <c r="E81" i="6"/>
  <c r="E89" i="6"/>
  <c r="S9" i="6"/>
  <c r="J10" i="4"/>
  <c r="K10" i="4" s="1"/>
  <c r="L10" i="4" s="1"/>
  <c r="M10" i="4" s="1"/>
  <c r="N10" i="4" s="1"/>
  <c r="O10" i="4" s="1"/>
  <c r="I10" i="4"/>
  <c r="J37" i="4"/>
  <c r="K37" i="4" s="1"/>
  <c r="L37" i="4" s="1"/>
  <c r="M37" i="4" s="1"/>
  <c r="N37" i="4" s="1"/>
  <c r="O37" i="4" s="1"/>
  <c r="I37" i="4"/>
  <c r="R26" i="6"/>
  <c r="S26" i="6" s="1"/>
  <c r="D34" i="4"/>
  <c r="H34" i="4" s="1"/>
  <c r="I34" i="4" s="1"/>
  <c r="J57" i="4"/>
  <c r="K57" i="4" s="1"/>
  <c r="L57" i="4" s="1"/>
  <c r="M57" i="4" s="1"/>
  <c r="N57" i="4" s="1"/>
  <c r="O57" i="4" s="1"/>
  <c r="I57" i="4"/>
  <c r="R86" i="6"/>
  <c r="S86" i="6" s="1"/>
  <c r="L86" i="6"/>
  <c r="D84" i="4" s="1"/>
  <c r="H84" i="4" s="1"/>
  <c r="I84" i="4" s="1"/>
  <c r="J84" i="4" s="1"/>
  <c r="K84" i="4" s="1"/>
  <c r="L84" i="4" s="1"/>
  <c r="M84" i="4" s="1"/>
  <c r="N84" i="4" s="1"/>
  <c r="O84" i="4" s="1"/>
  <c r="R92" i="6"/>
  <c r="S92" i="6" s="1"/>
  <c r="S9" i="7"/>
  <c r="L15" i="7"/>
  <c r="D13" i="4" s="1"/>
  <c r="H13" i="4" s="1"/>
  <c r="I13" i="4" s="1"/>
  <c r="J13" i="4" s="1"/>
  <c r="K13" i="4" s="1"/>
  <c r="L13" i="4" s="1"/>
  <c r="M13" i="4" s="1"/>
  <c r="N13" i="4" s="1"/>
  <c r="O13" i="4" s="1"/>
  <c r="R15" i="7"/>
  <c r="S15" i="7" s="1"/>
  <c r="L41" i="7"/>
  <c r="L46" i="7"/>
  <c r="R57" i="7"/>
  <c r="L57" i="7"/>
  <c r="L72" i="7"/>
  <c r="R72" i="7"/>
  <c r="S72" i="7" s="1"/>
  <c r="D79" i="4"/>
  <c r="H79" i="4" s="1"/>
  <c r="I79" i="4" s="1"/>
  <c r="J41" i="4"/>
  <c r="K41" i="4" s="1"/>
  <c r="L41" i="4" s="1"/>
  <c r="M41" i="4" s="1"/>
  <c r="N41" i="4" s="1"/>
  <c r="O41" i="4" s="1"/>
  <c r="I41" i="4"/>
  <c r="R90" i="6"/>
  <c r="L90" i="6"/>
  <c r="D88" i="4" s="1"/>
  <c r="L67" i="7"/>
  <c r="R67" i="7"/>
  <c r="S67" i="7" s="1"/>
  <c r="L104" i="6"/>
  <c r="D102" i="4" s="1"/>
  <c r="H102" i="4" s="1"/>
  <c r="R104" i="6"/>
  <c r="S104" i="6" s="1"/>
  <c r="L64" i="7"/>
  <c r="L100" i="7"/>
  <c r="E18" i="7"/>
  <c r="E38" i="7"/>
  <c r="E66" i="7"/>
  <c r="E98" i="7"/>
  <c r="E21" i="6"/>
  <c r="E41" i="6"/>
  <c r="E61" i="6"/>
  <c r="E85" i="6"/>
  <c r="E93" i="6"/>
  <c r="L9" i="6"/>
  <c r="D7" i="4" s="1"/>
  <c r="H7" i="4" s="1"/>
  <c r="S63" i="6"/>
  <c r="R76" i="6"/>
  <c r="S76" i="6" s="1"/>
  <c r="S101" i="6"/>
  <c r="R10" i="7"/>
  <c r="S10" i="7" s="1"/>
  <c r="L25" i="7"/>
  <c r="D23" i="4" s="1"/>
  <c r="H23" i="4" s="1"/>
  <c r="R27" i="7"/>
  <c r="S27" i="7" s="1"/>
  <c r="S61" i="7"/>
  <c r="S64" i="7"/>
  <c r="R91" i="7"/>
  <c r="S49" i="7"/>
  <c r="E10" i="7"/>
  <c r="E34" i="7"/>
  <c r="E54" i="7"/>
  <c r="E70" i="7"/>
  <c r="E86" i="7"/>
  <c r="E5" i="6"/>
  <c r="E25" i="6"/>
  <c r="E49" i="6"/>
  <c r="E69" i="6"/>
  <c r="D65" i="4"/>
  <c r="H65" i="4" s="1"/>
  <c r="D89" i="4"/>
  <c r="H89" i="4" s="1"/>
  <c r="I89" i="4" s="1"/>
  <c r="E7" i="7"/>
  <c r="E15" i="7"/>
  <c r="E23" i="7"/>
  <c r="E31" i="7"/>
  <c r="E39" i="7"/>
  <c r="E43" i="7"/>
  <c r="E47" i="7"/>
  <c r="E51" i="7"/>
  <c r="E55" i="7"/>
  <c r="E59" i="7"/>
  <c r="E63" i="7"/>
  <c r="E67" i="7"/>
  <c r="E71" i="7"/>
  <c r="E75" i="7"/>
  <c r="E79" i="7"/>
  <c r="E83" i="7"/>
  <c r="E87" i="7"/>
  <c r="E91" i="7"/>
  <c r="E95" i="7"/>
  <c r="E99" i="7"/>
  <c r="D25" i="4"/>
  <c r="H25" i="4" s="1"/>
  <c r="I25" i="4" s="1"/>
  <c r="R4" i="7"/>
  <c r="L4" i="7"/>
  <c r="R37" i="7"/>
  <c r="L37" i="7"/>
  <c r="R62" i="7"/>
  <c r="L62" i="7"/>
  <c r="E11" i="7"/>
  <c r="E19" i="7"/>
  <c r="E27" i="7"/>
  <c r="E35" i="7"/>
  <c r="L10" i="6"/>
  <c r="D8" i="4" s="1"/>
  <c r="H8" i="4" s="1"/>
  <c r="I8" i="4" s="1"/>
  <c r="J8" i="4" s="1"/>
  <c r="K8" i="4" s="1"/>
  <c r="L8" i="4" s="1"/>
  <c r="M8" i="4" s="1"/>
  <c r="N8" i="4" s="1"/>
  <c r="O8" i="4" s="1"/>
  <c r="R10" i="6"/>
  <c r="S10" i="6" s="1"/>
  <c r="L49" i="6"/>
  <c r="S99" i="6"/>
  <c r="S20" i="7"/>
  <c r="S62" i="7"/>
  <c r="D40" i="4"/>
  <c r="H40" i="4" s="1"/>
  <c r="I40" i="4" s="1"/>
  <c r="D55" i="4"/>
  <c r="H55" i="4" s="1"/>
  <c r="D75" i="4"/>
  <c r="H75" i="4" s="1"/>
  <c r="I75" i="4" s="1"/>
  <c r="R102" i="6"/>
  <c r="S102" i="6" s="1"/>
  <c r="L102" i="6"/>
  <c r="S7" i="7"/>
  <c r="S25" i="7"/>
  <c r="R28" i="7"/>
  <c r="S28" i="7" s="1"/>
  <c r="L28" i="7"/>
  <c r="D26" i="4" s="1"/>
  <c r="H26" i="4" s="1"/>
  <c r="R49" i="7"/>
  <c r="L49" i="7"/>
  <c r="S75" i="7"/>
  <c r="E14" i="6"/>
  <c r="E26" i="6"/>
  <c r="E46" i="6"/>
  <c r="E54" i="6"/>
  <c r="E66" i="6"/>
  <c r="E78" i="6"/>
  <c r="E90" i="6"/>
  <c r="E86" i="6"/>
  <c r="E102" i="6"/>
  <c r="D2" i="4"/>
  <c r="H2" i="4" s="1"/>
  <c r="S12" i="6"/>
  <c r="S15" i="6"/>
  <c r="S27" i="6"/>
  <c r="S30" i="6"/>
  <c r="R42" i="6"/>
  <c r="S42" i="6" s="1"/>
  <c r="D48" i="4"/>
  <c r="H48" i="4" s="1"/>
  <c r="I48" i="4" s="1"/>
  <c r="S74" i="6"/>
  <c r="R77" i="6"/>
  <c r="S77" i="6" s="1"/>
  <c r="D78" i="4"/>
  <c r="R87" i="6"/>
  <c r="S87" i="6" s="1"/>
  <c r="L11" i="7"/>
  <c r="D9" i="4" s="1"/>
  <c r="H9" i="4" s="1"/>
  <c r="I9" i="4" s="1"/>
  <c r="J9" i="4" s="1"/>
  <c r="K9" i="4" s="1"/>
  <c r="L9" i="4" s="1"/>
  <c r="M9" i="4" s="1"/>
  <c r="N9" i="4" s="1"/>
  <c r="O9" i="4" s="1"/>
  <c r="R11" i="7"/>
  <c r="S13" i="7"/>
  <c r="S16" i="7"/>
  <c r="R23" i="7"/>
  <c r="S23" i="7" s="1"/>
  <c r="R29" i="7"/>
  <c r="L29" i="7"/>
  <c r="R34" i="7"/>
  <c r="S34" i="7" s="1"/>
  <c r="S39" i="7"/>
  <c r="S52" i="7"/>
  <c r="R59" i="7"/>
  <c r="S59" i="7" s="1"/>
  <c r="S81" i="7"/>
  <c r="S92" i="7"/>
  <c r="E103" i="7"/>
  <c r="E18" i="6"/>
  <c r="E30" i="6"/>
  <c r="E38" i="6"/>
  <c r="E58" i="6"/>
  <c r="E70" i="6"/>
  <c r="E82" i="6"/>
  <c r="E94" i="6"/>
  <c r="D18" i="4"/>
  <c r="H18" i="4" s="1"/>
  <c r="D33" i="4"/>
  <c r="H33" i="4" s="1"/>
  <c r="S52" i="6"/>
  <c r="S55" i="6"/>
  <c r="S71" i="6"/>
  <c r="L88" i="6"/>
  <c r="D86" i="4" s="1"/>
  <c r="H86" i="4" s="1"/>
  <c r="R88" i="6"/>
  <c r="S90" i="6"/>
  <c r="S29" i="7"/>
  <c r="L35" i="7"/>
  <c r="R35" i="7"/>
  <c r="L40" i="7"/>
  <c r="R40" i="7"/>
  <c r="E4" i="7"/>
  <c r="E12" i="7"/>
  <c r="E16" i="7"/>
  <c r="E24" i="7"/>
  <c r="E32" i="7"/>
  <c r="E44" i="7"/>
  <c r="E48" i="7"/>
  <c r="E56" i="7"/>
  <c r="E64" i="7"/>
  <c r="E76" i="7"/>
  <c r="E80" i="7"/>
  <c r="E92" i="7"/>
  <c r="E96" i="7"/>
  <c r="E7" i="6"/>
  <c r="E15" i="6"/>
  <c r="E19" i="6"/>
  <c r="E31" i="6"/>
  <c r="E35" i="6"/>
  <c r="E47" i="6"/>
  <c r="E55" i="6"/>
  <c r="E63" i="6"/>
  <c r="E67" i="6"/>
  <c r="E79" i="6"/>
  <c r="E83" i="6"/>
  <c r="E91" i="6"/>
  <c r="E99" i="6"/>
  <c r="E10" i="6"/>
  <c r="E22" i="6"/>
  <c r="E34" i="6"/>
  <c r="E42" i="6"/>
  <c r="E50" i="6"/>
  <c r="E62" i="6"/>
  <c r="E74" i="6"/>
  <c r="E98" i="6"/>
  <c r="D16" i="4"/>
  <c r="H16" i="4" s="1"/>
  <c r="I16" i="4" s="1"/>
  <c r="D66" i="4"/>
  <c r="H66" i="4" s="1"/>
  <c r="I66" i="4" s="1"/>
  <c r="J66" i="4" s="1"/>
  <c r="K66" i="4" s="1"/>
  <c r="L66" i="4" s="1"/>
  <c r="M66" i="4" s="1"/>
  <c r="N66" i="4" s="1"/>
  <c r="O66" i="4" s="1"/>
  <c r="L75" i="6"/>
  <c r="D73" i="4" s="1"/>
  <c r="H73" i="4" s="1"/>
  <c r="I73" i="4" s="1"/>
  <c r="J73" i="4" s="1"/>
  <c r="K73" i="4" s="1"/>
  <c r="L73" i="4" s="1"/>
  <c r="M73" i="4" s="1"/>
  <c r="N73" i="4" s="1"/>
  <c r="O73" i="4" s="1"/>
  <c r="R75" i="6"/>
  <c r="S75" i="6" s="1"/>
  <c r="D96" i="4"/>
  <c r="S11" i="7"/>
  <c r="L19" i="7"/>
  <c r="D17" i="4" s="1"/>
  <c r="H17" i="4" s="1"/>
  <c r="I17" i="4" s="1"/>
  <c r="J17" i="4" s="1"/>
  <c r="K17" i="4" s="1"/>
  <c r="L17" i="4" s="1"/>
  <c r="M17" i="4" s="1"/>
  <c r="N17" i="4" s="1"/>
  <c r="O17" i="4" s="1"/>
  <c r="R19" i="7"/>
  <c r="S37" i="7"/>
  <c r="S57" i="7"/>
  <c r="R60" i="7"/>
  <c r="S60" i="7" s="1"/>
  <c r="L60" i="7"/>
  <c r="D58" i="4" s="1"/>
  <c r="H58" i="4" s="1"/>
  <c r="I58" i="4" s="1"/>
  <c r="J58" i="4" s="1"/>
  <c r="K58" i="4" s="1"/>
  <c r="L58" i="4" s="1"/>
  <c r="M58" i="4" s="1"/>
  <c r="N58" i="4" s="1"/>
  <c r="O58" i="4" s="1"/>
  <c r="E8" i="7"/>
  <c r="E20" i="7"/>
  <c r="E28" i="7"/>
  <c r="E36" i="7"/>
  <c r="E40" i="7"/>
  <c r="E52" i="7"/>
  <c r="E60" i="7"/>
  <c r="E68" i="7"/>
  <c r="E72" i="7"/>
  <c r="E84" i="7"/>
  <c r="E88" i="7"/>
  <c r="E100" i="7"/>
  <c r="E104" i="7"/>
  <c r="E11" i="6"/>
  <c r="E23" i="6"/>
  <c r="E27" i="6"/>
  <c r="E39" i="6"/>
  <c r="E43" i="6"/>
  <c r="E51" i="6"/>
  <c r="E59" i="6"/>
  <c r="E71" i="6"/>
  <c r="E75" i="6"/>
  <c r="E87" i="6"/>
  <c r="E95" i="6"/>
  <c r="E103" i="6"/>
  <c r="S20" i="6"/>
  <c r="S23" i="6"/>
  <c r="S35" i="6"/>
  <c r="S38" i="6"/>
  <c r="S48" i="6"/>
  <c r="S50" i="6"/>
  <c r="D56" i="4"/>
  <c r="H56" i="4" s="1"/>
  <c r="I56" i="4" s="1"/>
  <c r="J56" i="4" s="1"/>
  <c r="K56" i="4" s="1"/>
  <c r="L56" i="4" s="1"/>
  <c r="M56" i="4" s="1"/>
  <c r="N56" i="4" s="1"/>
  <c r="O56" i="4" s="1"/>
  <c r="L66" i="6"/>
  <c r="D64" i="4" s="1"/>
  <c r="H64" i="4" s="1"/>
  <c r="I64" i="4" s="1"/>
  <c r="R66" i="6"/>
  <c r="S66" i="6" s="1"/>
  <c r="D76" i="4"/>
  <c r="H76" i="4" s="1"/>
  <c r="I76" i="4" s="1"/>
  <c r="L83" i="6"/>
  <c r="D81" i="4" s="1"/>
  <c r="H81" i="4" s="1"/>
  <c r="I81" i="4" s="1"/>
  <c r="S85" i="6"/>
  <c r="S88" i="6"/>
  <c r="D94" i="4"/>
  <c r="H94" i="4" s="1"/>
  <c r="S103" i="6"/>
  <c r="L5" i="7"/>
  <c r="S32" i="7"/>
  <c r="S35" i="7"/>
  <c r="S40" i="7"/>
  <c r="L82" i="7"/>
  <c r="D80" i="4" s="1"/>
  <c r="H80" i="4" s="1"/>
  <c r="I80" i="4" s="1"/>
  <c r="J80" i="4" s="1"/>
  <c r="K80" i="4" s="1"/>
  <c r="L80" i="4" s="1"/>
  <c r="M80" i="4" s="1"/>
  <c r="N80" i="4" s="1"/>
  <c r="O80" i="4" s="1"/>
  <c r="L93" i="7"/>
  <c r="D91" i="4" s="1"/>
  <c r="H91" i="4" s="1"/>
  <c r="I91" i="4" s="1"/>
  <c r="J91" i="4" s="1"/>
  <c r="K91" i="4" s="1"/>
  <c r="L91" i="4" s="1"/>
  <c r="M91" i="4" s="1"/>
  <c r="N91" i="4" s="1"/>
  <c r="O91" i="4" s="1"/>
  <c r="S7" i="6"/>
  <c r="S19" i="6"/>
  <c r="S22" i="6"/>
  <c r="S36" i="6"/>
  <c r="S39" i="6"/>
  <c r="S51" i="6"/>
  <c r="S54" i="6"/>
  <c r="D82" i="4"/>
  <c r="H82" i="4" s="1"/>
  <c r="D98" i="4"/>
  <c r="H98" i="4" s="1"/>
  <c r="R33" i="7"/>
  <c r="S33" i="7" s="1"/>
  <c r="L33" i="7"/>
  <c r="D31" i="4" s="1"/>
  <c r="H31" i="4" s="1"/>
  <c r="S45" i="7"/>
  <c r="R65" i="7"/>
  <c r="S65" i="7" s="1"/>
  <c r="L65" i="7"/>
  <c r="S77" i="7"/>
  <c r="S98" i="7"/>
  <c r="S104" i="7"/>
  <c r="S67" i="6"/>
  <c r="S70" i="6"/>
  <c r="S73" i="6"/>
  <c r="S80" i="6"/>
  <c r="S82" i="6"/>
  <c r="S89" i="6"/>
  <c r="S96" i="6"/>
  <c r="S98" i="6"/>
  <c r="S4" i="7"/>
  <c r="S12" i="7"/>
  <c r="S19" i="7"/>
  <c r="S24" i="7"/>
  <c r="S31" i="7"/>
  <c r="S41" i="7"/>
  <c r="S51" i="7"/>
  <c r="S56" i="7"/>
  <c r="S63" i="7"/>
  <c r="S73" i="7"/>
  <c r="R89" i="7"/>
  <c r="S89" i="7" s="1"/>
  <c r="L89" i="7"/>
  <c r="E5" i="7"/>
  <c r="E9" i="7"/>
  <c r="E13" i="7"/>
  <c r="E17" i="7"/>
  <c r="E21" i="7"/>
  <c r="E25" i="7"/>
  <c r="E29" i="7"/>
  <c r="E33" i="7"/>
  <c r="E37" i="7"/>
  <c r="E41" i="7"/>
  <c r="E45" i="7"/>
  <c r="E49" i="7"/>
  <c r="E53" i="7"/>
  <c r="E57" i="7"/>
  <c r="E61" i="7"/>
  <c r="E65" i="7"/>
  <c r="E69" i="7"/>
  <c r="E73" i="7"/>
  <c r="E77" i="7"/>
  <c r="E81" i="7"/>
  <c r="E85" i="7"/>
  <c r="E89" i="7"/>
  <c r="E93" i="7"/>
  <c r="E97" i="7"/>
  <c r="E101" i="7"/>
  <c r="E4" i="6"/>
  <c r="E8" i="6"/>
  <c r="E12" i="6"/>
  <c r="E16" i="6"/>
  <c r="E20" i="6"/>
  <c r="E24" i="6"/>
  <c r="E28" i="6"/>
  <c r="E32" i="6"/>
  <c r="E36" i="6"/>
  <c r="E40" i="6"/>
  <c r="E44" i="6"/>
  <c r="E48" i="6"/>
  <c r="E52" i="6"/>
  <c r="E56" i="6"/>
  <c r="E60" i="6"/>
  <c r="E64" i="6"/>
  <c r="E68" i="6"/>
  <c r="E72" i="6"/>
  <c r="E76" i="6"/>
  <c r="E80" i="6"/>
  <c r="E84" i="6"/>
  <c r="E88" i="6"/>
  <c r="E92" i="6"/>
  <c r="E96" i="6"/>
  <c r="E100" i="6"/>
  <c r="E104" i="6"/>
  <c r="S91" i="7"/>
  <c r="S93" i="7"/>
  <c r="J25" i="4"/>
  <c r="K25" i="4" s="1"/>
  <c r="L25" i="4" s="1"/>
  <c r="M25" i="4" s="1"/>
  <c r="N25" i="4" s="1"/>
  <c r="O25" i="4" s="1"/>
  <c r="J24" i="4"/>
  <c r="K24" i="4" s="1"/>
  <c r="L24" i="4" s="1"/>
  <c r="M24" i="4" s="1"/>
  <c r="N24" i="4" s="1"/>
  <c r="O24" i="4" s="1"/>
  <c r="J16" i="4"/>
  <c r="K16" i="4" s="1"/>
  <c r="L16" i="4" s="1"/>
  <c r="M16" i="4" s="1"/>
  <c r="N16" i="4" s="1"/>
  <c r="O16" i="4" s="1"/>
  <c r="J76" i="4"/>
  <c r="K76" i="4" s="1"/>
  <c r="L76" i="4" s="1"/>
  <c r="M76" i="4" s="1"/>
  <c r="N76" i="4" s="1"/>
  <c r="O76" i="4" s="1"/>
  <c r="R102" i="7"/>
  <c r="S102" i="7" s="1"/>
  <c r="L102" i="7"/>
  <c r="J32" i="4"/>
  <c r="K32" i="4" s="1"/>
  <c r="L32" i="4" s="1"/>
  <c r="M32" i="4" s="1"/>
  <c r="N32" i="4" s="1"/>
  <c r="O32" i="4" s="1"/>
  <c r="J40" i="4"/>
  <c r="K40" i="4" s="1"/>
  <c r="L40" i="4" s="1"/>
  <c r="M40" i="4" s="1"/>
  <c r="N40" i="4" s="1"/>
  <c r="O40" i="4" s="1"/>
  <c r="J48" i="4"/>
  <c r="K48" i="4" s="1"/>
  <c r="L48" i="4" s="1"/>
  <c r="M48" i="4" s="1"/>
  <c r="N48" i="4" s="1"/>
  <c r="O48" i="4" s="1"/>
  <c r="H49" i="4"/>
  <c r="J34" i="4"/>
  <c r="K34" i="4" s="1"/>
  <c r="L34" i="4" s="1"/>
  <c r="M34" i="4" s="1"/>
  <c r="N34" i="4" s="1"/>
  <c r="O34" i="4" s="1"/>
  <c r="J42" i="4"/>
  <c r="K42" i="4" s="1"/>
  <c r="L42" i="4" s="1"/>
  <c r="M42" i="4" s="1"/>
  <c r="N42" i="4" s="1"/>
  <c r="O42" i="4" s="1"/>
  <c r="J64" i="4"/>
  <c r="K64" i="4" s="1"/>
  <c r="L64" i="4" s="1"/>
  <c r="M64" i="4" s="1"/>
  <c r="N64" i="4" s="1"/>
  <c r="O64" i="4" s="1"/>
  <c r="J79" i="4"/>
  <c r="K79" i="4" s="1"/>
  <c r="L79" i="4" s="1"/>
  <c r="M79" i="4" s="1"/>
  <c r="N79" i="4" s="1"/>
  <c r="O79" i="4" s="1"/>
  <c r="J81" i="4"/>
  <c r="K81" i="4" s="1"/>
  <c r="L81" i="4" s="1"/>
  <c r="M81" i="4" s="1"/>
  <c r="N81" i="4" s="1"/>
  <c r="O81" i="4" s="1"/>
  <c r="J97" i="4"/>
  <c r="K97" i="4" s="1"/>
  <c r="L97" i="4" s="1"/>
  <c r="M97" i="4" s="1"/>
  <c r="N97" i="4" s="1"/>
  <c r="O97" i="4" s="1"/>
  <c r="R5" i="6"/>
  <c r="S5" i="6" s="1"/>
  <c r="L5" i="6"/>
  <c r="D3" i="4" s="1"/>
  <c r="H3" i="4" s="1"/>
  <c r="R37" i="6"/>
  <c r="S37" i="6" s="1"/>
  <c r="L37" i="6"/>
  <c r="D35" i="4" s="1"/>
  <c r="H35" i="4" s="1"/>
  <c r="I35" i="4" s="1"/>
  <c r="J35" i="4" s="1"/>
  <c r="K35" i="4" s="1"/>
  <c r="L35" i="4" s="1"/>
  <c r="M35" i="4" s="1"/>
  <c r="N35" i="4" s="1"/>
  <c r="O35" i="4" s="1"/>
  <c r="R13" i="6"/>
  <c r="S13" i="6" s="1"/>
  <c r="L13" i="6"/>
  <c r="D11" i="4" s="1"/>
  <c r="H11" i="4" s="1"/>
  <c r="R45" i="6"/>
  <c r="S45" i="6" s="1"/>
  <c r="L45" i="6"/>
  <c r="D43" i="4" s="1"/>
  <c r="H43" i="4" s="1"/>
  <c r="I43" i="4" s="1"/>
  <c r="J43" i="4" s="1"/>
  <c r="K43" i="4" s="1"/>
  <c r="L43" i="4" s="1"/>
  <c r="M43" i="4" s="1"/>
  <c r="N43" i="4" s="1"/>
  <c r="O43" i="4" s="1"/>
  <c r="H88" i="4"/>
  <c r="I88" i="4" s="1"/>
  <c r="J88" i="4" s="1"/>
  <c r="K88" i="4" s="1"/>
  <c r="L88" i="4" s="1"/>
  <c r="M88" i="4" s="1"/>
  <c r="N88" i="4" s="1"/>
  <c r="O88" i="4" s="1"/>
  <c r="J95" i="4"/>
  <c r="K95" i="4" s="1"/>
  <c r="L95" i="4" s="1"/>
  <c r="M95" i="4" s="1"/>
  <c r="N95" i="4" s="1"/>
  <c r="O95" i="4" s="1"/>
  <c r="R21" i="6"/>
  <c r="S21" i="6" s="1"/>
  <c r="L21" i="6"/>
  <c r="D19" i="4" s="1"/>
  <c r="H19" i="4" s="1"/>
  <c r="R53" i="6"/>
  <c r="L53" i="6"/>
  <c r="D51" i="4" s="1"/>
  <c r="H51" i="4" s="1"/>
  <c r="I51" i="4" s="1"/>
  <c r="J51" i="4" s="1"/>
  <c r="K51" i="4" s="1"/>
  <c r="L51" i="4" s="1"/>
  <c r="M51" i="4" s="1"/>
  <c r="N51" i="4" s="1"/>
  <c r="O51" i="4" s="1"/>
  <c r="S72" i="6"/>
  <c r="H96" i="4"/>
  <c r="S8" i="6"/>
  <c r="S40" i="6"/>
  <c r="S53" i="6"/>
  <c r="H78" i="4"/>
  <c r="J89" i="4"/>
  <c r="K89" i="4" s="1"/>
  <c r="L89" i="4" s="1"/>
  <c r="M89" i="4" s="1"/>
  <c r="N89" i="4" s="1"/>
  <c r="O89" i="4" s="1"/>
  <c r="R29" i="6"/>
  <c r="L29" i="6"/>
  <c r="D27" i="4" s="1"/>
  <c r="H27" i="4" s="1"/>
  <c r="R61" i="6"/>
  <c r="S61" i="6" s="1"/>
  <c r="L61" i="6"/>
  <c r="D59" i="4" s="1"/>
  <c r="H59" i="4" s="1"/>
  <c r="J75" i="4"/>
  <c r="K75" i="4" s="1"/>
  <c r="L75" i="4" s="1"/>
  <c r="M75" i="4" s="1"/>
  <c r="N75" i="4" s="1"/>
  <c r="O75" i="4" s="1"/>
  <c r="S29" i="6"/>
  <c r="R69" i="6"/>
  <c r="S69" i="6" s="1"/>
  <c r="L69" i="6"/>
  <c r="D67" i="4" s="1"/>
  <c r="H67" i="4" s="1"/>
  <c r="I67" i="4" s="1"/>
  <c r="J67" i="4" s="1"/>
  <c r="K67" i="4" s="1"/>
  <c r="L67" i="4" s="1"/>
  <c r="M67" i="4" s="1"/>
  <c r="N67" i="4" s="1"/>
  <c r="O67" i="4" s="1"/>
  <c r="R83" i="7"/>
  <c r="S83" i="7" s="1"/>
  <c r="S84" i="7"/>
  <c r="S85" i="7"/>
  <c r="R103" i="7"/>
  <c r="S103" i="7" s="1"/>
  <c r="L103" i="7"/>
  <c r="D101" i="4" s="1"/>
  <c r="H101" i="4" s="1"/>
  <c r="R95" i="7"/>
  <c r="S95" i="7" s="1"/>
  <c r="L95" i="7"/>
  <c r="D93" i="4" s="1"/>
  <c r="H93" i="4" s="1"/>
  <c r="L14" i="6"/>
  <c r="D12" i="4" s="1"/>
  <c r="H12" i="4" s="1"/>
  <c r="I12" i="4" s="1"/>
  <c r="J12" i="4" s="1"/>
  <c r="K12" i="4" s="1"/>
  <c r="L12" i="4" s="1"/>
  <c r="M12" i="4" s="1"/>
  <c r="N12" i="4" s="1"/>
  <c r="O12" i="4" s="1"/>
  <c r="L22" i="6"/>
  <c r="D20" i="4" s="1"/>
  <c r="H20" i="4" s="1"/>
  <c r="I20" i="4" s="1"/>
  <c r="J20" i="4" s="1"/>
  <c r="K20" i="4" s="1"/>
  <c r="L20" i="4" s="1"/>
  <c r="M20" i="4" s="1"/>
  <c r="N20" i="4" s="1"/>
  <c r="O20" i="4" s="1"/>
  <c r="L30" i="6"/>
  <c r="D28" i="4" s="1"/>
  <c r="H28" i="4" s="1"/>
  <c r="L38" i="6"/>
  <c r="D36" i="4" s="1"/>
  <c r="H36" i="4" s="1"/>
  <c r="L46" i="6"/>
  <c r="D44" i="4" s="1"/>
  <c r="H44" i="4" s="1"/>
  <c r="L54" i="6"/>
  <c r="D52" i="4" s="1"/>
  <c r="H52" i="4" s="1"/>
  <c r="I52" i="4" s="1"/>
  <c r="J52" i="4" s="1"/>
  <c r="K52" i="4" s="1"/>
  <c r="L52" i="4" s="1"/>
  <c r="M52" i="4" s="1"/>
  <c r="N52" i="4" s="1"/>
  <c r="O52" i="4" s="1"/>
  <c r="L62" i="6"/>
  <c r="D60" i="4" s="1"/>
  <c r="H60" i="4" s="1"/>
  <c r="I60" i="4" s="1"/>
  <c r="J60" i="4" s="1"/>
  <c r="K60" i="4" s="1"/>
  <c r="L60" i="4" s="1"/>
  <c r="M60" i="4" s="1"/>
  <c r="N60" i="4" s="1"/>
  <c r="O60" i="4" s="1"/>
  <c r="L70" i="6"/>
  <c r="D68" i="4" s="1"/>
  <c r="H68" i="4" s="1"/>
  <c r="I68" i="4" s="1"/>
  <c r="J68" i="4" s="1"/>
  <c r="K68" i="4" s="1"/>
  <c r="L68" i="4" s="1"/>
  <c r="M68" i="4" s="1"/>
  <c r="N68" i="4" s="1"/>
  <c r="O68" i="4" s="1"/>
  <c r="L101" i="7"/>
  <c r="D99" i="4" s="1"/>
  <c r="H99" i="4" s="1"/>
  <c r="I99" i="4" s="1"/>
  <c r="J99" i="4" s="1"/>
  <c r="K99" i="4" s="1"/>
  <c r="L99" i="4" s="1"/>
  <c r="M99" i="4" s="1"/>
  <c r="N99" i="4" s="1"/>
  <c r="O99" i="4" s="1"/>
  <c r="R87" i="7"/>
  <c r="S87" i="7" s="1"/>
  <c r="L87" i="7"/>
  <c r="D85" i="4" s="1"/>
  <c r="H85" i="4" s="1"/>
  <c r="L94" i="7"/>
  <c r="D92" i="4" s="1"/>
  <c r="H92" i="4" s="1"/>
  <c r="I92" i="4" s="1"/>
  <c r="J92" i="4" s="1"/>
  <c r="K92" i="4" s="1"/>
  <c r="L92" i="4" s="1"/>
  <c r="M92" i="4" s="1"/>
  <c r="N92" i="4" s="1"/>
  <c r="O92" i="4" s="1"/>
  <c r="R99" i="7"/>
  <c r="S99" i="7" s="1"/>
  <c r="S100" i="7"/>
  <c r="S101" i="7"/>
  <c r="L8" i="6"/>
  <c r="D6" i="4" s="1"/>
  <c r="H6" i="4" s="1"/>
  <c r="L16" i="6"/>
  <c r="D14" i="4" s="1"/>
  <c r="H14" i="4" s="1"/>
  <c r="L24" i="6"/>
  <c r="D22" i="4" s="1"/>
  <c r="H22" i="4" s="1"/>
  <c r="L32" i="6"/>
  <c r="D30" i="4" s="1"/>
  <c r="H30" i="4" s="1"/>
  <c r="I30" i="4" s="1"/>
  <c r="J30" i="4" s="1"/>
  <c r="K30" i="4" s="1"/>
  <c r="L30" i="4" s="1"/>
  <c r="M30" i="4" s="1"/>
  <c r="N30" i="4" s="1"/>
  <c r="O30" i="4" s="1"/>
  <c r="L40" i="6"/>
  <c r="D38" i="4" s="1"/>
  <c r="H38" i="4" s="1"/>
  <c r="I38" i="4" s="1"/>
  <c r="J38" i="4" s="1"/>
  <c r="K38" i="4" s="1"/>
  <c r="L38" i="4" s="1"/>
  <c r="M38" i="4" s="1"/>
  <c r="N38" i="4" s="1"/>
  <c r="O38" i="4" s="1"/>
  <c r="L48" i="6"/>
  <c r="D46" i="4" s="1"/>
  <c r="H46" i="4" s="1"/>
  <c r="L56" i="6"/>
  <c r="D54" i="4" s="1"/>
  <c r="H54" i="4" s="1"/>
  <c r="L64" i="6"/>
  <c r="D62" i="4" s="1"/>
  <c r="H62" i="4" s="1"/>
  <c r="L72" i="6"/>
  <c r="D70" i="4" s="1"/>
  <c r="H70" i="4" s="1"/>
  <c r="I70" i="4" s="1"/>
  <c r="J70" i="4" s="1"/>
  <c r="K70" i="4" s="1"/>
  <c r="L70" i="4" s="1"/>
  <c r="M70" i="4" s="1"/>
  <c r="N70" i="4" s="1"/>
  <c r="O70" i="4" s="1"/>
  <c r="S88" i="7"/>
  <c r="R79" i="7"/>
  <c r="S79" i="7" s="1"/>
  <c r="L79" i="7"/>
  <c r="L74" i="6"/>
  <c r="D72" i="4" s="1"/>
  <c r="H72" i="4" s="1"/>
  <c r="I72" i="4" s="1"/>
  <c r="J72" i="4" s="1"/>
  <c r="K72" i="4" s="1"/>
  <c r="L72" i="4" s="1"/>
  <c r="M72" i="4" s="1"/>
  <c r="N72" i="4" s="1"/>
  <c r="O72" i="4" s="1"/>
  <c r="S80" i="7"/>
  <c r="L85" i="7"/>
  <c r="D83" i="4" s="1"/>
  <c r="H83" i="4" s="1"/>
  <c r="I83" i="4" s="1"/>
  <c r="J83" i="4" s="1"/>
  <c r="K83" i="4" s="1"/>
  <c r="L83" i="4" s="1"/>
  <c r="M83" i="4" s="1"/>
  <c r="N83" i="4" s="1"/>
  <c r="O83" i="4" s="1"/>
  <c r="I85" i="4" l="1"/>
  <c r="J85" i="4" s="1"/>
  <c r="K85" i="4" s="1"/>
  <c r="L85" i="4" s="1"/>
  <c r="M85" i="4" s="1"/>
  <c r="N85" i="4" s="1"/>
  <c r="O85" i="4" s="1"/>
  <c r="I82" i="4"/>
  <c r="J82" i="4" s="1"/>
  <c r="K82" i="4" s="1"/>
  <c r="L82" i="4" s="1"/>
  <c r="M82" i="4" s="1"/>
  <c r="N82" i="4" s="1"/>
  <c r="O82" i="4" s="1"/>
  <c r="I93" i="4"/>
  <c r="J93" i="4" s="1"/>
  <c r="K93" i="4" s="1"/>
  <c r="L93" i="4" s="1"/>
  <c r="M93" i="4" s="1"/>
  <c r="N93" i="4" s="1"/>
  <c r="O93" i="4" s="1"/>
  <c r="J62" i="4"/>
  <c r="K62" i="4" s="1"/>
  <c r="L62" i="4" s="1"/>
  <c r="M62" i="4" s="1"/>
  <c r="N62" i="4" s="1"/>
  <c r="O62" i="4" s="1"/>
  <c r="I62" i="4"/>
  <c r="I23" i="4"/>
  <c r="J23" i="4" s="1"/>
  <c r="K23" i="4" s="1"/>
  <c r="L23" i="4" s="1"/>
  <c r="M23" i="4" s="1"/>
  <c r="N23" i="4" s="1"/>
  <c r="O23" i="4" s="1"/>
  <c r="I101" i="4"/>
  <c r="J101" i="4" s="1"/>
  <c r="K101" i="4" s="1"/>
  <c r="L101" i="4" s="1"/>
  <c r="M101" i="4" s="1"/>
  <c r="N101" i="4" s="1"/>
  <c r="O101" i="4" s="1"/>
  <c r="I54" i="4"/>
  <c r="J54" i="4" s="1"/>
  <c r="K54" i="4" s="1"/>
  <c r="L54" i="4" s="1"/>
  <c r="M54" i="4" s="1"/>
  <c r="N54" i="4" s="1"/>
  <c r="O54" i="4" s="1"/>
  <c r="J31" i="4"/>
  <c r="K31" i="4" s="1"/>
  <c r="L31" i="4" s="1"/>
  <c r="M31" i="4" s="1"/>
  <c r="N31" i="4" s="1"/>
  <c r="O31" i="4" s="1"/>
  <c r="I31" i="4"/>
  <c r="I26" i="4"/>
  <c r="J26" i="4" s="1"/>
  <c r="K26" i="4" s="1"/>
  <c r="L26" i="4" s="1"/>
  <c r="M26" i="4" s="1"/>
  <c r="N26" i="4" s="1"/>
  <c r="O26" i="4" s="1"/>
  <c r="I6" i="4"/>
  <c r="J6" i="4" s="1"/>
  <c r="K6" i="4" s="1"/>
  <c r="L6" i="4" s="1"/>
  <c r="M6" i="4" s="1"/>
  <c r="N6" i="4" s="1"/>
  <c r="O6" i="4" s="1"/>
  <c r="I3" i="4"/>
  <c r="J3" i="4" s="1"/>
  <c r="K3" i="4" s="1"/>
  <c r="L3" i="4" s="1"/>
  <c r="M3" i="4" s="1"/>
  <c r="N3" i="4" s="1"/>
  <c r="O3" i="4" s="1"/>
  <c r="J102" i="4"/>
  <c r="K102" i="4" s="1"/>
  <c r="L102" i="4" s="1"/>
  <c r="M102" i="4" s="1"/>
  <c r="N102" i="4" s="1"/>
  <c r="O102" i="4" s="1"/>
  <c r="I102" i="4"/>
  <c r="D63" i="4"/>
  <c r="H63" i="4" s="1"/>
  <c r="J2" i="4"/>
  <c r="K2" i="4" s="1"/>
  <c r="L2" i="4" s="1"/>
  <c r="M2" i="4" s="1"/>
  <c r="N2" i="4" s="1"/>
  <c r="O2" i="4" s="1"/>
  <c r="I2" i="4"/>
  <c r="I78" i="4"/>
  <c r="J78" i="4" s="1"/>
  <c r="K78" i="4" s="1"/>
  <c r="L78" i="4" s="1"/>
  <c r="M78" i="4" s="1"/>
  <c r="N78" i="4" s="1"/>
  <c r="O78" i="4" s="1"/>
  <c r="J11" i="4"/>
  <c r="K11" i="4" s="1"/>
  <c r="L11" i="4" s="1"/>
  <c r="M11" i="4" s="1"/>
  <c r="N11" i="4" s="1"/>
  <c r="O11" i="4" s="1"/>
  <c r="I11" i="4"/>
  <c r="I98" i="4"/>
  <c r="J98" i="4" s="1"/>
  <c r="K98" i="4" s="1"/>
  <c r="L98" i="4" s="1"/>
  <c r="M98" i="4" s="1"/>
  <c r="N98" i="4" s="1"/>
  <c r="O98" i="4" s="1"/>
  <c r="D100" i="4"/>
  <c r="H100" i="4" s="1"/>
  <c r="I100" i="4" s="1"/>
  <c r="J100" i="4" s="1"/>
  <c r="K100" i="4" s="1"/>
  <c r="L100" i="4" s="1"/>
  <c r="M100" i="4" s="1"/>
  <c r="N100" i="4" s="1"/>
  <c r="O100" i="4" s="1"/>
  <c r="I65" i="4"/>
  <c r="J65" i="4" s="1"/>
  <c r="K65" i="4" s="1"/>
  <c r="L65" i="4" s="1"/>
  <c r="M65" i="4" s="1"/>
  <c r="N65" i="4" s="1"/>
  <c r="O65" i="4" s="1"/>
  <c r="I94" i="4"/>
  <c r="J94" i="4" s="1"/>
  <c r="K94" i="4" s="1"/>
  <c r="L94" i="4" s="1"/>
  <c r="M94" i="4" s="1"/>
  <c r="N94" i="4" s="1"/>
  <c r="O94" i="4" s="1"/>
  <c r="J7" i="4"/>
  <c r="K7" i="4" s="1"/>
  <c r="L7" i="4" s="1"/>
  <c r="M7" i="4" s="1"/>
  <c r="N7" i="4" s="1"/>
  <c r="O7" i="4" s="1"/>
  <c r="I7" i="4"/>
  <c r="I19" i="4"/>
  <c r="J19" i="4" s="1"/>
  <c r="K19" i="4" s="1"/>
  <c r="L19" i="4" s="1"/>
  <c r="M19" i="4" s="1"/>
  <c r="N19" i="4" s="1"/>
  <c r="O19" i="4" s="1"/>
  <c r="I49" i="4"/>
  <c r="J49" i="4" s="1"/>
  <c r="K49" i="4" s="1"/>
  <c r="L49" i="4" s="1"/>
  <c r="M49" i="4" s="1"/>
  <c r="N49" i="4" s="1"/>
  <c r="O49" i="4" s="1"/>
  <c r="I36" i="4"/>
  <c r="J36" i="4" s="1"/>
  <c r="K36" i="4" s="1"/>
  <c r="L36" i="4" s="1"/>
  <c r="M36" i="4" s="1"/>
  <c r="N36" i="4" s="1"/>
  <c r="O36" i="4" s="1"/>
  <c r="J33" i="4"/>
  <c r="K33" i="4" s="1"/>
  <c r="L33" i="4" s="1"/>
  <c r="M33" i="4" s="1"/>
  <c r="N33" i="4" s="1"/>
  <c r="O33" i="4" s="1"/>
  <c r="I33" i="4"/>
  <c r="I39" i="4"/>
  <c r="J39" i="4" s="1"/>
  <c r="K39" i="4" s="1"/>
  <c r="L39" i="4" s="1"/>
  <c r="M39" i="4" s="1"/>
  <c r="N39" i="4" s="1"/>
  <c r="O39" i="4" s="1"/>
  <c r="I46" i="4"/>
  <c r="J46" i="4" s="1"/>
  <c r="K46" i="4" s="1"/>
  <c r="L46" i="4" s="1"/>
  <c r="M46" i="4" s="1"/>
  <c r="N46" i="4" s="1"/>
  <c r="O46" i="4" s="1"/>
  <c r="I28" i="4"/>
  <c r="J28" i="4" s="1"/>
  <c r="K28" i="4" s="1"/>
  <c r="L28" i="4" s="1"/>
  <c r="M28" i="4" s="1"/>
  <c r="N28" i="4" s="1"/>
  <c r="O28" i="4" s="1"/>
  <c r="J59" i="4"/>
  <c r="K59" i="4" s="1"/>
  <c r="L59" i="4" s="1"/>
  <c r="M59" i="4" s="1"/>
  <c r="N59" i="4" s="1"/>
  <c r="O59" i="4" s="1"/>
  <c r="I59" i="4"/>
  <c r="I44" i="4"/>
  <c r="J44" i="4" s="1"/>
  <c r="K44" i="4" s="1"/>
  <c r="L44" i="4" s="1"/>
  <c r="M44" i="4" s="1"/>
  <c r="N44" i="4" s="1"/>
  <c r="O44" i="4" s="1"/>
  <c r="I22" i="4"/>
  <c r="J22" i="4" s="1"/>
  <c r="K22" i="4" s="1"/>
  <c r="L22" i="4" s="1"/>
  <c r="M22" i="4" s="1"/>
  <c r="N22" i="4" s="1"/>
  <c r="O22" i="4" s="1"/>
  <c r="I18" i="4"/>
  <c r="J18" i="4" s="1"/>
  <c r="K18" i="4" s="1"/>
  <c r="L18" i="4" s="1"/>
  <c r="M18" i="4" s="1"/>
  <c r="N18" i="4" s="1"/>
  <c r="O18" i="4" s="1"/>
  <c r="J55" i="4"/>
  <c r="K55" i="4" s="1"/>
  <c r="L55" i="4" s="1"/>
  <c r="M55" i="4" s="1"/>
  <c r="N55" i="4" s="1"/>
  <c r="O55" i="4" s="1"/>
  <c r="I55" i="4"/>
  <c r="D47" i="4"/>
  <c r="H47" i="4" s="1"/>
  <c r="I47" i="4" s="1"/>
  <c r="J47" i="4" s="1"/>
  <c r="K47" i="4" s="1"/>
  <c r="L47" i="4" s="1"/>
  <c r="M47" i="4" s="1"/>
  <c r="N47" i="4" s="1"/>
  <c r="O47" i="4" s="1"/>
  <c r="D77" i="4"/>
  <c r="H77" i="4" s="1"/>
  <c r="I77" i="4" s="1"/>
  <c r="J77" i="4" s="1"/>
  <c r="K77" i="4" s="1"/>
  <c r="L77" i="4" s="1"/>
  <c r="M77" i="4" s="1"/>
  <c r="N77" i="4" s="1"/>
  <c r="O77" i="4" s="1"/>
  <c r="I14" i="4"/>
  <c r="J14" i="4" s="1"/>
  <c r="K14" i="4" s="1"/>
  <c r="L14" i="4" s="1"/>
  <c r="M14" i="4" s="1"/>
  <c r="N14" i="4" s="1"/>
  <c r="O14" i="4" s="1"/>
  <c r="I27" i="4"/>
  <c r="J27" i="4" s="1"/>
  <c r="K27" i="4" s="1"/>
  <c r="L27" i="4" s="1"/>
  <c r="M27" i="4" s="1"/>
  <c r="N27" i="4" s="1"/>
  <c r="O27" i="4" s="1"/>
  <c r="J96" i="4"/>
  <c r="K96" i="4" s="1"/>
  <c r="L96" i="4" s="1"/>
  <c r="M96" i="4" s="1"/>
  <c r="N96" i="4" s="1"/>
  <c r="O96" i="4" s="1"/>
  <c r="I96" i="4"/>
  <c r="I86" i="4"/>
  <c r="J86" i="4" s="1"/>
  <c r="K86" i="4" s="1"/>
  <c r="L86" i="4" s="1"/>
  <c r="M86" i="4" s="1"/>
  <c r="N86" i="4" s="1"/>
  <c r="O86" i="4" s="1"/>
  <c r="I15" i="4"/>
  <c r="J15" i="4" s="1"/>
  <c r="K15" i="4" s="1"/>
  <c r="L15" i="4" s="1"/>
  <c r="M15" i="4" s="1"/>
  <c r="N15" i="4" s="1"/>
  <c r="O15" i="4" s="1"/>
  <c r="D87" i="4"/>
  <c r="H87" i="4" s="1"/>
  <c r="I87" i="4" s="1"/>
  <c r="J87" i="4" s="1"/>
  <c r="K87" i="4" s="1"/>
  <c r="L87" i="4" s="1"/>
  <c r="M87" i="4" s="1"/>
  <c r="N87" i="4" s="1"/>
  <c r="O87" i="4" s="1"/>
  <c r="I63" i="4" l="1"/>
  <c r="J63" i="4" s="1"/>
  <c r="K63" i="4" s="1"/>
  <c r="L63" i="4" s="1"/>
  <c r="M63" i="4" s="1"/>
  <c r="N63" i="4" s="1"/>
  <c r="O63" i="4" s="1"/>
</calcChain>
</file>

<file path=xl/sharedStrings.xml><?xml version="1.0" encoding="utf-8"?>
<sst xmlns="http://schemas.openxmlformats.org/spreadsheetml/2006/main" count="4172" uniqueCount="520">
  <si>
    <t>NAVN</t>
  </si>
  <si>
    <t>ID</t>
  </si>
  <si>
    <t>ALDER</t>
  </si>
  <si>
    <t>TAETHED</t>
  </si>
  <si>
    <t>OPEX_U</t>
  </si>
  <si>
    <t>CAPEX_U</t>
  </si>
  <si>
    <t>FADO</t>
  </si>
  <si>
    <t>INV_OMK</t>
  </si>
  <si>
    <t>FATO</t>
  </si>
  <si>
    <t>ALDER_FROSSET</t>
  </si>
  <si>
    <t>TAETHED_FROSSET</t>
  </si>
  <si>
    <t>OPEX_U_FROSSET</t>
  </si>
  <si>
    <t>CAPEX_U_FROSSET</t>
  </si>
  <si>
    <t>FADO_FROSSET</t>
  </si>
  <si>
    <t>INV_OMK_FROSSET</t>
  </si>
  <si>
    <t>FATO_FROSSET</t>
  </si>
  <si>
    <t>TYPE</t>
  </si>
  <si>
    <t>Ledninger</t>
  </si>
  <si>
    <t>Pumpe</t>
  </si>
  <si>
    <t>Regnbas</t>
  </si>
  <si>
    <t>Spildebas</t>
  </si>
  <si>
    <t>Rense</t>
  </si>
  <si>
    <t>Minirense</t>
  </si>
  <si>
    <t>Behandling</t>
  </si>
  <si>
    <t>Disponering</t>
  </si>
  <si>
    <t>Kunder</t>
  </si>
  <si>
    <t>Adm</t>
  </si>
  <si>
    <t>Ledninger_FROSSET</t>
  </si>
  <si>
    <t>Pumpe_FROSSET</t>
  </si>
  <si>
    <t>Regnbas_FROSSET</t>
  </si>
  <si>
    <t>Spildebas_FROSSET</t>
  </si>
  <si>
    <t>Rense_FROSSET</t>
  </si>
  <si>
    <t>Minirense_FROSSET</t>
  </si>
  <si>
    <t>Behandling_FROSSET</t>
  </si>
  <si>
    <t>Disponering_FROSSET</t>
  </si>
  <si>
    <t>Kunder_FROSSET</t>
  </si>
  <si>
    <t>Adm_FROSSET</t>
  </si>
  <si>
    <t>Novafos Spildevand Ballerup A/S</t>
  </si>
  <si>
    <t>S001</t>
  </si>
  <si>
    <t>Novafos Spildevand Allerød A/S</t>
  </si>
  <si>
    <t>S002</t>
  </si>
  <si>
    <t>AQUADJURS A/S</t>
  </si>
  <si>
    <t>S003</t>
  </si>
  <si>
    <t>ARWOS SPILDEVAND A/S</t>
  </si>
  <si>
    <t>S004</t>
  </si>
  <si>
    <t>ASSENS RENSNING A/S</t>
  </si>
  <si>
    <t>S005</t>
  </si>
  <si>
    <t>Assens Spildevand A/S</t>
  </si>
  <si>
    <t>S006</t>
  </si>
  <si>
    <t>Billund Spildevand A/S</t>
  </si>
  <si>
    <t>S007</t>
  </si>
  <si>
    <t>BIOFOS Lynettefællesskabet A/S</t>
  </si>
  <si>
    <t>S008</t>
  </si>
  <si>
    <t>BIOFOS Spildevandscenter Avedøre A/S</t>
  </si>
  <si>
    <t>S009</t>
  </si>
  <si>
    <t>Bornholms Spildevand A/S</t>
  </si>
  <si>
    <t>S010</t>
  </si>
  <si>
    <t>HOFOR SPILDEVAND BRØNDBY A/S</t>
  </si>
  <si>
    <t>S011</t>
  </si>
  <si>
    <t>Brønderslev Spildevand A/S</t>
  </si>
  <si>
    <t>S012</t>
  </si>
  <si>
    <t>Novafos Spildevand Egedal A/S</t>
  </si>
  <si>
    <t>S013</t>
  </si>
  <si>
    <t>Energi Viborg Vand A/S</t>
  </si>
  <si>
    <t>S014</t>
  </si>
  <si>
    <t>DIN Forsyning Spildevand A/S</t>
  </si>
  <si>
    <t>S015</t>
  </si>
  <si>
    <t>Favrskov Spildevand A/S</t>
  </si>
  <si>
    <t>S017</t>
  </si>
  <si>
    <t>Faxe Spildevand A/S</t>
  </si>
  <si>
    <t>S018</t>
  </si>
  <si>
    <t>Faxe Spildevandscenter A/S</t>
  </si>
  <si>
    <t>S019</t>
  </si>
  <si>
    <t>FFV Spildevand A/S</t>
  </si>
  <si>
    <t>S020</t>
  </si>
  <si>
    <t>Forsyning Helsingør Spildevand A/S</t>
  </si>
  <si>
    <t>S021</t>
  </si>
  <si>
    <t>Fredensborg Spildevand A/S</t>
  </si>
  <si>
    <t>S022</t>
  </si>
  <si>
    <t>FREDERICIA SPILDEVAND OG ENERGI A/S</t>
  </si>
  <si>
    <t>S023</t>
  </si>
  <si>
    <t>Frederiksberg Kloak A/S</t>
  </si>
  <si>
    <t>S024</t>
  </si>
  <si>
    <t>Frederikshavn Spildevand A/S</t>
  </si>
  <si>
    <t>S025</t>
  </si>
  <si>
    <t>Novafos Spildevand Frederikssund A/S</t>
  </si>
  <si>
    <t>S026</t>
  </si>
  <si>
    <t>Novafos Spildevand Furesø A/S</t>
  </si>
  <si>
    <t>S027</t>
  </si>
  <si>
    <t>Novafos Spildevand Gentofte A/S</t>
  </si>
  <si>
    <t>S028</t>
  </si>
  <si>
    <t>Novafos Spildevand Gladsaxe A/S</t>
  </si>
  <si>
    <t>S029</t>
  </si>
  <si>
    <t>Glostrup Spildevand a/s</t>
  </si>
  <si>
    <t>S030</t>
  </si>
  <si>
    <t>GREVE SPILDEVAND A/S</t>
  </si>
  <si>
    <t>S031</t>
  </si>
  <si>
    <t>Gribvand Spildevand A/S</t>
  </si>
  <si>
    <t>S032</t>
  </si>
  <si>
    <t>Guldborgsund Spildevand A/S</t>
  </si>
  <si>
    <t>S033</t>
  </si>
  <si>
    <t>Haderslev Spildevand A/S</t>
  </si>
  <si>
    <t>S034</t>
  </si>
  <si>
    <t>HALSNÆS SPILDEVAND A/S</t>
  </si>
  <si>
    <t>S035</t>
  </si>
  <si>
    <t>Hedensted Spildevand</t>
  </si>
  <si>
    <t>S036</t>
  </si>
  <si>
    <t>Herning Rens A/S</t>
  </si>
  <si>
    <t>S037</t>
  </si>
  <si>
    <t>Herning Vand A/S</t>
  </si>
  <si>
    <t>S038</t>
  </si>
  <si>
    <t>Hillerød Spildevand A/S</t>
  </si>
  <si>
    <t>S039</t>
  </si>
  <si>
    <t>Hjørring Vandselskab A/S</t>
  </si>
  <si>
    <t>S040</t>
  </si>
  <si>
    <t>HOFOR Spildevand Albertslund A/S</t>
  </si>
  <si>
    <t>S041</t>
  </si>
  <si>
    <t>HOFOR Spildevand Herlev A/S</t>
  </si>
  <si>
    <t>S043</t>
  </si>
  <si>
    <t>HOFOR Spildevand Hvidovre A/S</t>
  </si>
  <si>
    <t>S044</t>
  </si>
  <si>
    <t>HOFOR Spildevand København A/S</t>
  </si>
  <si>
    <t>S045</t>
  </si>
  <si>
    <t>HOFOR Spildevand Rødovre A/S</t>
  </si>
  <si>
    <t>S046</t>
  </si>
  <si>
    <t>FORS Spildevand Holbæk A/S</t>
  </si>
  <si>
    <t>S047</t>
  </si>
  <si>
    <t>HORSENS VAND A/S</t>
  </si>
  <si>
    <t>S048</t>
  </si>
  <si>
    <t>HTK Kloak A/S</t>
  </si>
  <si>
    <t>S049</t>
  </si>
  <si>
    <t>Novafos Spildevand Hørsholm A/S</t>
  </si>
  <si>
    <t>S051</t>
  </si>
  <si>
    <t>IKAST-BRANDE SPILDEVAND A/S</t>
  </si>
  <si>
    <t>S052</t>
  </si>
  <si>
    <t>Ishøj Spildevand A/S</t>
  </si>
  <si>
    <t>S053</t>
  </si>
  <si>
    <t>Jammerbugt Forsyning A/S</t>
  </si>
  <si>
    <t>S054</t>
  </si>
  <si>
    <t>KALUNDBORG RENSEANLÆG A/S</t>
  </si>
  <si>
    <t>S055</t>
  </si>
  <si>
    <t>KALUNDBORG SPILDEVANDSANLÆG A/S</t>
  </si>
  <si>
    <t>S056</t>
  </si>
  <si>
    <t>KERTEMINDE FORSYNING - SPILDEVAND A/S</t>
  </si>
  <si>
    <t>S057</t>
  </si>
  <si>
    <t>BlueKolding Spildevand A/S</t>
  </si>
  <si>
    <t>S058</t>
  </si>
  <si>
    <t>Køge Afløb A/S</t>
  </si>
  <si>
    <t>S059</t>
  </si>
  <si>
    <t>FORS Spildevand Lejre A/S</t>
  </si>
  <si>
    <t>S061</t>
  </si>
  <si>
    <t>Lemvig Vand &amp; Spildevand A/S</t>
  </si>
  <si>
    <t>S062</t>
  </si>
  <si>
    <t>Lolland Spildevand A/S</t>
  </si>
  <si>
    <t>S063</t>
  </si>
  <si>
    <t>Lyngby-Taarbæk Spildevand A/S</t>
  </si>
  <si>
    <t>S064</t>
  </si>
  <si>
    <t>Mariagerfjord Vand a/s</t>
  </si>
  <si>
    <t>S066</t>
  </si>
  <si>
    <t>Middelfart Spildevand A/S</t>
  </si>
  <si>
    <t>S067</t>
  </si>
  <si>
    <t>MORSØ SPILDEVAND A/S</t>
  </si>
  <si>
    <t>S068</t>
  </si>
  <si>
    <t>Mølleåværket A/S</t>
  </si>
  <si>
    <t>S069</t>
  </si>
  <si>
    <t>Novafos Måløv Rens A/S</t>
  </si>
  <si>
    <t>S070</t>
  </si>
  <si>
    <t>NFS Spildevand A/S</t>
  </si>
  <si>
    <t>S071</t>
  </si>
  <si>
    <t>NK-Spildevand A/S</t>
  </si>
  <si>
    <t>S072</t>
  </si>
  <si>
    <t>Odder Spildevand A/S</t>
  </si>
  <si>
    <t>S073</t>
  </si>
  <si>
    <t>Odsherred Spildevand A/S</t>
  </si>
  <si>
    <t>S074</t>
  </si>
  <si>
    <t>Vandmiljø Randers A/S</t>
  </si>
  <si>
    <t>S075</t>
  </si>
  <si>
    <t>REBILD VAND &amp; SPILDEVAND A/S</t>
  </si>
  <si>
    <t>S076</t>
  </si>
  <si>
    <t>Ringkøbing-Skjern Spildevand A/S</t>
  </si>
  <si>
    <t>S077</t>
  </si>
  <si>
    <t>Ringsted Centralrenseanlæg A/S</t>
  </si>
  <si>
    <t>S078</t>
  </si>
  <si>
    <t>Ringsted Spildevand A/S</t>
  </si>
  <si>
    <t>S079</t>
  </si>
  <si>
    <t>Fors Spildevand Roskilde A/S</t>
  </si>
  <si>
    <t>S080</t>
  </si>
  <si>
    <t>Novafos Spildevand Rudersdal A/S</t>
  </si>
  <si>
    <t>S081</t>
  </si>
  <si>
    <t>Silkeborg Spildevand A/S</t>
  </si>
  <si>
    <t>S083</t>
  </si>
  <si>
    <t>SK SPILDEVAND A/S</t>
  </si>
  <si>
    <t>S084</t>
  </si>
  <si>
    <t>Skanderborg Spildevand A/S</t>
  </si>
  <si>
    <t>S085</t>
  </si>
  <si>
    <t>Skive Vand A/S</t>
  </si>
  <si>
    <t>S086</t>
  </si>
  <si>
    <t>SOLRØD SPILDEVAND A/S</t>
  </si>
  <si>
    <t>S087</t>
  </si>
  <si>
    <t>Sorø Spildevand A/S</t>
  </si>
  <si>
    <t>S088</t>
  </si>
  <si>
    <t>Stevns Spildevand A/S</t>
  </si>
  <si>
    <t>S089</t>
  </si>
  <si>
    <t>STRUER ENERGI SPILDEVAND A/S</t>
  </si>
  <si>
    <t>S090</t>
  </si>
  <si>
    <t>Svendborg Spildevand A/S</t>
  </si>
  <si>
    <t>S091</t>
  </si>
  <si>
    <t>Sønderborg Spildevandsforsyning A/S</t>
  </si>
  <si>
    <t>S093</t>
  </si>
  <si>
    <t>Thisted Renseanlæg A/S</t>
  </si>
  <si>
    <t>S094</t>
  </si>
  <si>
    <t>Thisted Spildevand Transport A/S</t>
  </si>
  <si>
    <t>S095</t>
  </si>
  <si>
    <t>Tønder Spildevand A/S</t>
  </si>
  <si>
    <t>S096</t>
  </si>
  <si>
    <t>TÅRNBYFORSYNING Spildevand</t>
  </si>
  <si>
    <t>S097</t>
  </si>
  <si>
    <t>Vandcenter Syd A/S</t>
  </si>
  <si>
    <t>S099</t>
  </si>
  <si>
    <t>Vejen Renseanlæg</t>
  </si>
  <si>
    <t>S101</t>
  </si>
  <si>
    <t>Vejen Spildevand</t>
  </si>
  <si>
    <t>S102</t>
  </si>
  <si>
    <t>Vejle Spildevand a/s</t>
  </si>
  <si>
    <t>S103</t>
  </si>
  <si>
    <t>Vestforsyning Spildevand A/S</t>
  </si>
  <si>
    <t>S104</t>
  </si>
  <si>
    <t>Vesthimmerlands Vand A/S</t>
  </si>
  <si>
    <t>S105</t>
  </si>
  <si>
    <t>Vordingborg Spildevand A/S</t>
  </si>
  <si>
    <t>S107</t>
  </si>
  <si>
    <t>AALBORG KLOAK A/S</t>
  </si>
  <si>
    <t>S109</t>
  </si>
  <si>
    <t>Aarhus Vand A/S</t>
  </si>
  <si>
    <t>S110</t>
  </si>
  <si>
    <t>RINGKØBING-SKJERN RENSEANLÆG A/S</t>
  </si>
  <si>
    <t>S111</t>
  </si>
  <si>
    <t>Grindsted Renseanlæg A/S</t>
  </si>
  <si>
    <t>S112</t>
  </si>
  <si>
    <t>Variabel</t>
  </si>
  <si>
    <t>Beskrivelse</t>
  </si>
  <si>
    <t>Navn på selskab</t>
  </si>
  <si>
    <t>ID på selskab</t>
  </si>
  <si>
    <t>Alderen på selskabets anlægsaktiver</t>
  </si>
  <si>
    <t>Antal postadresser per km ledningsnet</t>
  </si>
  <si>
    <t>Ukorrigeret OPEX-Netvolumenmål - gennemsnit af 2021 og 2022</t>
  </si>
  <si>
    <t>Ukorrigeret CAPEX-Netvolumenmål - gennemsnit af 2021 og 2022</t>
  </si>
  <si>
    <t>Faktiske driftsomkostninger fratrukket særlige forhold - gennemsnit af 2021 og 2022</t>
  </si>
  <si>
    <t>Investeringsomkostninger - gennemsnit af 2021 og 2022</t>
  </si>
  <si>
    <t>Totalomkostninger (FADO + INV) - gennemnsnit af 2021 og 2022</t>
  </si>
  <si>
    <t>Anlægsaktivernes alder fastfrosset til fronten - gennemsnit af 2021 og 2022</t>
  </si>
  <si>
    <t>Postadresser over kilometer ledninger fastfrosset til fronten - gennemsnit af 2021 og 2022</t>
  </si>
  <si>
    <t>Ukorrigeret OPEX-Netvolumenmål fastfrosset til fronten - gennemsnit af 2021 og 2022</t>
  </si>
  <si>
    <t>Ukorrigeret CAPEX-Netvolumenmål fasfrosset til fronten - gennemsnit af 2021 og 2022</t>
  </si>
  <si>
    <t>Faktiske driftsomkostninger fratrukket særlige forhold fastfrosset til fronten - gennemsnit af 2021 og 2022</t>
  </si>
  <si>
    <t>Investeringsomkostninger fastfrosset til fronten - gennemsnit af 2021 og 2022</t>
  </si>
  <si>
    <t>Totalomkostninger (FADO + INV) fastfrosset til fronten - gennemsnit af 2021 og 2022</t>
  </si>
  <si>
    <t>Selskabstype - renseselskab (r), transportselskab (t) eller rense- og transportselskab (t + r)</t>
  </si>
  <si>
    <t>Ledningers netvolumenbidrag til OPEX</t>
  </si>
  <si>
    <t>Pumpestationers netvolumenbidrag til OPEX</t>
  </si>
  <si>
    <t>Regnvandsbassiners netvolumenbidrag til OPEX</t>
  </si>
  <si>
    <t>Spildevandsbassiners netvolumenbidrag til OPEX</t>
  </si>
  <si>
    <t>Renseanlægs netvolumenbidrag til OPEX</t>
  </si>
  <si>
    <t>Minirenseanlægs netvolumenbidrag til OPEX</t>
  </si>
  <si>
    <t>Slambehandlingens netvolumenbidrag til OPEX</t>
  </si>
  <si>
    <t>Slamdisponeringens netvolumenbidrag til OPEX</t>
  </si>
  <si>
    <t>Kunders netvolumenbidrag til OPEX</t>
  </si>
  <si>
    <t>Generel administrations netvolumenbidrag til OPEX</t>
  </si>
  <si>
    <t>Ledningers netvolumenbidrag til OPEX - fastfrosset til fronten</t>
  </si>
  <si>
    <t>Pumpestationers netvolumenbidrag til OPEX - fastfrosset til fronten</t>
  </si>
  <si>
    <t>Regnvandsbassiners netvolumenbidrag til OPEX - fastfrosset til fronten</t>
  </si>
  <si>
    <t>Spildevandsbassiners netvolumenbidrag til OPEX - fastfrosset til fronten</t>
  </si>
  <si>
    <t>Renseanlægs netvolumenbidrag til OPEX - fastfrosset til fronten</t>
  </si>
  <si>
    <t>Minirenseanlægs netvolumenbidrag til OPEX - fastfrosset til fronten</t>
  </si>
  <si>
    <t>Slambehandlingens netvolumenbidrag til OPEX - fastfrosset til fronten</t>
  </si>
  <si>
    <t>Slamdisponeringens netvolumenbidrag til OPEX - fastfrosset til fronten</t>
  </si>
  <si>
    <t>Kunders netvolumenbidrag til OPEX - fastfrosset til fronten</t>
  </si>
  <si>
    <t>Generel administrations netvolumenbidrag til OPEX - fastfrosset til fronten</t>
  </si>
  <si>
    <t>1: FATO og FATO_FROSSET er fratrukket særlige forhold og øvrige aktiver</t>
  </si>
  <si>
    <t>2: FADO og FADO_FROSSET er fratrukket særlige forhold</t>
  </si>
  <si>
    <t>3: INV_OMK og INV_OMK_FROSSET er fratrukket særlige forhold og øvrige aktiver</t>
  </si>
  <si>
    <t>ID nummer</t>
  </si>
  <si>
    <t>Selskabsnavn</t>
  </si>
  <si>
    <t>Økonomisk Ramme 
til brug for benchmarking 
(2025 prisniveau)</t>
  </si>
  <si>
    <t>Faktiske omkostninger
(2024 prisniveau)</t>
  </si>
  <si>
    <t>Nye omkostninger i 2024 
(tillæg ØR2026 - Engangstillæg ØR2025 - Engangstillæg ØR2026)
(2024 prisniveau)</t>
  </si>
  <si>
    <t>Tillæg der ikke skal benchmarkes men stilles krav til 
(Tillæg til periodevise driftsomkostninger)
(2024 prisniveau)</t>
  </si>
  <si>
    <t>Efficiensscorer
Order-M</t>
  </si>
  <si>
    <t>Effektivt niveau
(2024 prisniveau)</t>
  </si>
  <si>
    <t>Prisfremskrevet 
Effektivt niveau 
(2025 prisniveau)</t>
  </si>
  <si>
    <t>Potentiale 
i kr.</t>
  </si>
  <si>
    <t>Potentiale 
i pct.</t>
  </si>
  <si>
    <t>Årligt krav 
i pct.</t>
  </si>
  <si>
    <t>Korrigeret årligt krav 
i pct.</t>
  </si>
  <si>
    <t>Korrigeret årligt krav
i kr. (2025 prisniveau)</t>
  </si>
  <si>
    <t>Korrigeret årligt krav 
i kr. 
(2026 prisniveau)</t>
  </si>
  <si>
    <t>Variable til korrektion af netvolumenmål</t>
  </si>
  <si>
    <t>Netvolumenmål</t>
  </si>
  <si>
    <t>Driftsomkostninger</t>
  </si>
  <si>
    <t>Anlægsomkostninger</t>
  </si>
  <si>
    <t>Samlede omkostninger 
(inden øa og sf er fratrukket)</t>
  </si>
  <si>
    <t>Øvrige aktiver</t>
  </si>
  <si>
    <t>Særlige forhold</t>
  </si>
  <si>
    <t>Omkostninger til benchmarking</t>
  </si>
  <si>
    <t xml:space="preserve">Alder
</t>
  </si>
  <si>
    <t>Tæthed 
(adresser pr. km ledning)</t>
  </si>
  <si>
    <t xml:space="preserve">OPEX-netvolumenmål
Ukorrigeret
</t>
  </si>
  <si>
    <t xml:space="preserve">CAPEX-netvolumenmål
Ukorrigeret
</t>
  </si>
  <si>
    <t xml:space="preserve">Historiske investeringer. </t>
  </si>
  <si>
    <t>Finansielle omkostninger ifølge årsrapport</t>
  </si>
  <si>
    <t>Gennemførte Investeringer</t>
  </si>
  <si>
    <t>Totale anlægsomkostninger</t>
  </si>
  <si>
    <t>Samlede påvirkelige omkostninger 
(inden øvrige aktiver og særlige forhold)</t>
  </si>
  <si>
    <t>Særlige forhold
Driftsomkostninger</t>
  </si>
  <si>
    <t>Særlige forhold
Anlægsomkostninger</t>
  </si>
  <si>
    <t>FADO
- særlige forhold</t>
  </si>
  <si>
    <t>Totale anlægsomkostninger
- særlige forhold
- øvrige aktiver</t>
  </si>
  <si>
    <t>FATO
- Øvrige aktiver
- Særlige forhold</t>
  </si>
  <si>
    <t xml:space="preserve">Tæthed </t>
  </si>
  <si>
    <t>Ekstraordinære justeringer til FADO</t>
  </si>
  <si>
    <t>Costdrivere</t>
  </si>
  <si>
    <t>Netvolumenbidrag OPEX</t>
  </si>
  <si>
    <t>Pumpestationer</t>
  </si>
  <si>
    <t>Regnvandsbassiner</t>
  </si>
  <si>
    <t>Spildevandsbassiner</t>
  </si>
  <si>
    <t>Renseanlæg</t>
  </si>
  <si>
    <t>Minirenseanlæg</t>
  </si>
  <si>
    <t>Slambehandling</t>
  </si>
  <si>
    <t>Slamdisponering</t>
  </si>
  <si>
    <t>Generel administration</t>
  </si>
  <si>
    <t>Novafos Spildevand Ballerup</t>
  </si>
  <si>
    <t>Novafos Spildevand Allerød</t>
  </si>
  <si>
    <t>AquaDjurs</t>
  </si>
  <si>
    <t>Arwos Spildevand</t>
  </si>
  <si>
    <t>Assens Rensning</t>
  </si>
  <si>
    <t>Assens Spildevand</t>
  </si>
  <si>
    <t>Billund Spildevand</t>
  </si>
  <si>
    <t>Biofos Lynettefællesskabet</t>
  </si>
  <si>
    <t>Biofos Spildevandscenter Avedøre</t>
  </si>
  <si>
    <t>Bornholms Spildevand</t>
  </si>
  <si>
    <t>Hofor Spildevand Brøndby</t>
  </si>
  <si>
    <t>Brønderslev Spildevand</t>
  </si>
  <si>
    <t>Novafos Spildevand Egedal</t>
  </si>
  <si>
    <t>Energi Viborg Vand</t>
  </si>
  <si>
    <t>DIN Forsyning Spildevand</t>
  </si>
  <si>
    <t>Favrskov Spildevand</t>
  </si>
  <si>
    <t>Faxe Spildevand</t>
  </si>
  <si>
    <t>Faxe Spildevandscenter</t>
  </si>
  <si>
    <t>FFV Spildevand</t>
  </si>
  <si>
    <t>Forsyning Helsingør Spildevand</t>
  </si>
  <si>
    <t>Fredensborg Spildevand</t>
  </si>
  <si>
    <t>Fredericia Spildevand og Energi</t>
  </si>
  <si>
    <t>Frederiksberg Spildevand</t>
  </si>
  <si>
    <t>Frederikshavn Spildevand</t>
  </si>
  <si>
    <t>Novafos Spildevand Frederikssund</t>
  </si>
  <si>
    <t>Novafos Spildevand Furesø</t>
  </si>
  <si>
    <t>Novafos Spildevand Gentofte</t>
  </si>
  <si>
    <t>Novafos Spildevand Gladsaxe</t>
  </si>
  <si>
    <t>Glostrup Spildevand</t>
  </si>
  <si>
    <t>Greve Spildevand</t>
  </si>
  <si>
    <t>Gribskov Spildevand</t>
  </si>
  <si>
    <t>Guldborgsund Spildevand</t>
  </si>
  <si>
    <t>Haderslev Spildevand</t>
  </si>
  <si>
    <t>Halsnæs Spildevand</t>
  </si>
  <si>
    <t>Herning Rens</t>
  </si>
  <si>
    <t>Herning Vand</t>
  </si>
  <si>
    <t>Hillerød Spildevand</t>
  </si>
  <si>
    <t>Hjørring Vandselskab</t>
  </si>
  <si>
    <t>Hofor Spildevand Albertslund</t>
  </si>
  <si>
    <t>Hofor Spildevand Herlev</t>
  </si>
  <si>
    <t>Hofor Spildevand Hvidovre</t>
  </si>
  <si>
    <t>Hofor Spildevand København</t>
  </si>
  <si>
    <t>Hofor Spildevand Rødovre</t>
  </si>
  <si>
    <t>FORS Spildevand Holbæk</t>
  </si>
  <si>
    <t>Horsens Vand</t>
  </si>
  <si>
    <t>HTK Kloak</t>
  </si>
  <si>
    <t>Novafos Spildevand Hørsholm</t>
  </si>
  <si>
    <t>Ikast-Brande Spildevand</t>
  </si>
  <si>
    <t>Ishøj Spildevand</t>
  </si>
  <si>
    <t>Jammerbugt Forsyning</t>
  </si>
  <si>
    <t>Kalundborg Renseanlæg</t>
  </si>
  <si>
    <t>Kalundborg Spildevandsanlæg</t>
  </si>
  <si>
    <t>Kerteminde Forsyning - Spildevand</t>
  </si>
  <si>
    <t>BlueKolding Spildevand</t>
  </si>
  <si>
    <t>Køge Afløb</t>
  </si>
  <si>
    <t>Fors Spildevand Lejre</t>
  </si>
  <si>
    <t>Lemvig Vand</t>
  </si>
  <si>
    <t>Lolland Spildevand</t>
  </si>
  <si>
    <t>Lyngby-Taarbæk Spildevand</t>
  </si>
  <si>
    <t>Mariagerfjord Vand</t>
  </si>
  <si>
    <t>Middelfart Spildevand</t>
  </si>
  <si>
    <t>Morsø Spildevand</t>
  </si>
  <si>
    <t>Mølleåværket</t>
  </si>
  <si>
    <t>Novafos Måløv Rens</t>
  </si>
  <si>
    <t>NFS Spildevand</t>
  </si>
  <si>
    <t>NK-Spildevand</t>
  </si>
  <si>
    <t>Odder Spildevand</t>
  </si>
  <si>
    <t>Odsherred Spildevand</t>
  </si>
  <si>
    <t>Vandmiljø Randers</t>
  </si>
  <si>
    <t>Rebild Vand &amp; Spildevand</t>
  </si>
  <si>
    <t>Ringkøbing-Skjern Spildevand</t>
  </si>
  <si>
    <t>Ringsted Centralrenseanlæg</t>
  </si>
  <si>
    <t>Ringsted Spildevand</t>
  </si>
  <si>
    <t>Fors Spildevand Roskilde</t>
  </si>
  <si>
    <t>Novafos Spildevand Rudersdal</t>
  </si>
  <si>
    <t>Silkeborg Spildevand</t>
  </si>
  <si>
    <t>SK Spildevand</t>
  </si>
  <si>
    <t>Skanderborg Spildevand</t>
  </si>
  <si>
    <t>Skive Vand</t>
  </si>
  <si>
    <t>Solrød Spildevand</t>
  </si>
  <si>
    <t>Sorø Spildevand</t>
  </si>
  <si>
    <t>Stevns Spildevand</t>
  </si>
  <si>
    <t>Struer Energi Spildevand</t>
  </si>
  <si>
    <t>Svendborg Spildevand</t>
  </si>
  <si>
    <t>Sonfor Spildevand</t>
  </si>
  <si>
    <t>Thy Renseanlæg</t>
  </si>
  <si>
    <t>Thy Spildevand</t>
  </si>
  <si>
    <t>Tønder Spildevand</t>
  </si>
  <si>
    <t>Tårnbyforsyning Spildevand</t>
  </si>
  <si>
    <t>Vandcenter Syd</t>
  </si>
  <si>
    <t>Vejle Spildevand</t>
  </si>
  <si>
    <t>Vestforsyning Spildevand</t>
  </si>
  <si>
    <t>Vesthimmerlands Vand</t>
  </si>
  <si>
    <t>Vordingborg Spildevand</t>
  </si>
  <si>
    <t>Aalborg Kloak</t>
  </si>
  <si>
    <t>Aarhus Vand</t>
  </si>
  <si>
    <t>Ringkøbing-Skjern Renseanlæg</t>
  </si>
  <si>
    <t>Grindsted Renseanlæg</t>
  </si>
  <si>
    <t>Underliggende forhold</t>
  </si>
  <si>
    <t>Til tæthedskorrektion</t>
  </si>
  <si>
    <t>CAPEX</t>
  </si>
  <si>
    <t>Alder</t>
  </si>
  <si>
    <t>Ledning</t>
  </si>
  <si>
    <t>Målerer og kunder</t>
  </si>
  <si>
    <t>Generel Adm</t>
  </si>
  <si>
    <t>Adresser</t>
  </si>
  <si>
    <t>km ledning</t>
  </si>
  <si>
    <t>Tæthed</t>
  </si>
  <si>
    <t>Netvolumenbidrag CAPEX</t>
  </si>
  <si>
    <t>Sommerhus + Land
(km)</t>
  </si>
  <si>
    <t>By
(km)</t>
  </si>
  <si>
    <t>City
(km)</t>
  </si>
  <si>
    <t>Indre city
(km)</t>
  </si>
  <si>
    <t>Rørbassin
(km)</t>
  </si>
  <si>
    <t>Antal husstands-pumper
(stk)</t>
  </si>
  <si>
    <t>Antal
0 l/s - 10 l/s
(stk)</t>
  </si>
  <si>
    <t>Antal
11 l/s - 100 l/s
(stk)</t>
  </si>
  <si>
    <t>Samlet kapacitet
ml 101 l/s -600 l/s
(l/s)</t>
  </si>
  <si>
    <t>Samlet kapacitet
over 600 l/s 
(l/s)</t>
  </si>
  <si>
    <t>Vedligeholdelses-
areal, land
(m2)</t>
  </si>
  <si>
    <t>Vedligeholdelses-
areal, by
(m2)</t>
  </si>
  <si>
    <t>Volumen
(m3)</t>
  </si>
  <si>
    <t>Belastning (NVM)</t>
  </si>
  <si>
    <t>Antal minirenseanlæg
(stk)</t>
  </si>
  <si>
    <t>Normal behandling
(TT før beh.)</t>
  </si>
  <si>
    <t>Anaerob udrådning
(TT før beh.)</t>
  </si>
  <si>
    <t>Slammineraliseringsanlæg
(TT før beh.)</t>
  </si>
  <si>
    <t>Jordbrugsformål
(TT efter beh.)</t>
  </si>
  <si>
    <t>Kompostering
(TT efter beh.)</t>
  </si>
  <si>
    <t>Forbrænding/Deponering
(TT efter beh.)</t>
  </si>
  <si>
    <t>Antal målere (stk)</t>
  </si>
  <si>
    <t>Debiteret vandmængde (total)</t>
  </si>
  <si>
    <t>Selskabs type</t>
  </si>
  <si>
    <t>Antal</t>
  </si>
  <si>
    <t>Samlet km. ledning eksl. Regnvandsledninger</t>
  </si>
  <si>
    <t>Regnvandsledninger</t>
  </si>
  <si>
    <t>Adresser pr. ledning</t>
  </si>
  <si>
    <t>Produktion</t>
  </si>
  <si>
    <t xml:space="preserve">Distribution </t>
  </si>
  <si>
    <t>Fælles</t>
  </si>
  <si>
    <t>Total</t>
  </si>
  <si>
    <t>t</t>
  </si>
  <si>
    <t>t+r</t>
  </si>
  <si>
    <t>r</t>
  </si>
  <si>
    <t>Selskab</t>
  </si>
  <si>
    <t>Zone</t>
  </si>
  <si>
    <t>Dimensioneret capacitiet 
(PE)</t>
  </si>
  <si>
    <t>Faktisk belastning (PE) 
i BOD</t>
  </si>
  <si>
    <t>Faktisk belastning (PE) 
i COD</t>
  </si>
  <si>
    <t>Faktisk belastning (PE) 
i N</t>
  </si>
  <si>
    <t>Netvolumebidrag</t>
  </si>
  <si>
    <t>Ejerandel godkendt kapacitet</t>
  </si>
  <si>
    <t>Ejerandel faktisk kapacitet</t>
  </si>
  <si>
    <t>På selskabsniveau</t>
  </si>
  <si>
    <t>Navn</t>
  </si>
  <si>
    <t>Type</t>
  </si>
  <si>
    <t>År 2023</t>
  </si>
  <si>
    <t>År 2024</t>
  </si>
  <si>
    <t>Gennemsnit</t>
  </si>
  <si>
    <t>MBNKD</t>
  </si>
  <si>
    <t>Land+Sommerhus</t>
  </si>
  <si>
    <t>MBNK/MBND</t>
  </si>
  <si>
    <t>MB</t>
  </si>
  <si>
    <t>M</t>
  </si>
  <si>
    <t>Byzone</t>
  </si>
  <si>
    <t>MBN</t>
  </si>
  <si>
    <t>MBK</t>
  </si>
  <si>
    <t>MK</t>
  </si>
  <si>
    <t>År</t>
  </si>
  <si>
    <t>Prisudvikling</t>
  </si>
  <si>
    <t>Prisudvikling + 1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</si>
  <si>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</si>
  <si>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</si>
  <si>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</si>
  <si>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</si>
  <si>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</si>
  <si>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</si>
  <si>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</si>
  <si>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</si>
  <si>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</si>
  <si>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</si>
  <si>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</si>
  <si>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r>
      <t>FADO</t>
    </r>
    <r>
      <rPr>
        <b/>
        <vertAlign val="superscript"/>
        <sz val="10"/>
        <rFont val="Calibri"/>
        <family val="2"/>
        <scheme val="minor"/>
      </rPr>
      <t>2</t>
    </r>
  </si>
  <si>
    <r>
      <t>INV_OMK</t>
    </r>
    <r>
      <rPr>
        <b/>
        <vertAlign val="superscript"/>
        <sz val="10"/>
        <rFont val="Calibri"/>
        <family val="2"/>
        <scheme val="minor"/>
      </rPr>
      <t>3</t>
    </r>
  </si>
  <si>
    <r>
      <t>FATO</t>
    </r>
    <r>
      <rPr>
        <b/>
        <vertAlign val="superscript"/>
        <sz val="10"/>
        <rFont val="Calibri"/>
        <family val="2"/>
        <scheme val="minor"/>
      </rPr>
      <t>1</t>
    </r>
  </si>
  <si>
    <r>
      <t>FADO_FROSSET</t>
    </r>
    <r>
      <rPr>
        <b/>
        <vertAlign val="superscript"/>
        <sz val="10"/>
        <rFont val="Calibri"/>
        <family val="2"/>
        <scheme val="minor"/>
      </rPr>
      <t>2</t>
    </r>
  </si>
  <si>
    <r>
      <t>INV_OMK_FROSSET</t>
    </r>
    <r>
      <rPr>
        <b/>
        <vertAlign val="superscript"/>
        <sz val="10"/>
        <rFont val="Calibri"/>
        <family val="2"/>
        <scheme val="minor"/>
      </rPr>
      <t>3</t>
    </r>
  </si>
  <si>
    <r>
      <t>FATO_FROSSET</t>
    </r>
    <r>
      <rPr>
        <b/>
        <vertAlign val="superscript"/>
        <sz val="10"/>
        <rFont val="Calibri"/>
        <family val="2"/>
        <scheme val="minor"/>
      </rPr>
      <t>1</t>
    </r>
  </si>
  <si>
    <r>
      <t>Samlede påvirkelige omkostninger 
(</t>
    </r>
    <r>
      <rPr>
        <b/>
        <i/>
        <sz val="10"/>
        <rFont val="Calibri"/>
        <family val="2"/>
        <scheme val="minor"/>
      </rPr>
      <t>inden</t>
    </r>
    <r>
      <rPr>
        <b/>
        <sz val="10"/>
        <rFont val="Calibri"/>
        <family val="2"/>
        <scheme val="minor"/>
      </rPr>
      <t xml:space="preserve"> øvrige aktiver og særlige forhold)</t>
    </r>
  </si>
  <si>
    <r>
      <t>Særlige forhold
A</t>
    </r>
    <r>
      <rPr>
        <b/>
        <i/>
        <sz val="10"/>
        <rFont val="Calibri"/>
        <family val="2"/>
        <scheme val="minor"/>
      </rPr>
      <t>nlægsomkostninger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</si>
</sst>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"/>
    <numFmt numFmtId="165" formatCode="_ * #,##0.00_ ;_ * \-#,##0.00_ ;_ * &quot;-&quot;??_ ;_ @_ "/>
    <numFmt numFmtId="166" formatCode="_ * #,##0_ ;_ * \-#,##0_ ;_ * &quot;-&quot;??_ ;_ @_ "/>
    <numFmt numFmtId="167" formatCode="0.00000000%"/>
    <numFmt numFmtId="168" formatCode="#,##0.000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9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0" borderId="0" xfId="0" applyFont="1" applyFill="1"/>
    <xf numFmtId="0" fontId="2" fillId="0" borderId="8" xfId="0" applyFont="1" applyFill="1" applyBorder="1"/>
    <xf numFmtId="0" fontId="2" fillId="0" borderId="9" xfId="0" applyFont="1" applyFill="1" applyBorder="1"/>
    <xf numFmtId="164" fontId="4" fillId="0" borderId="10" xfId="0" applyNumberFormat="1" applyFont="1" applyFill="1" applyBorder="1"/>
    <xf numFmtId="3" fontId="4" fillId="0" borderId="10" xfId="0" applyNumberFormat="1" applyFont="1" applyFill="1" applyBorder="1"/>
    <xf numFmtId="3" fontId="4" fillId="0" borderId="9" xfId="0" applyNumberFormat="1" applyFont="1" applyFill="1" applyBorder="1"/>
    <xf numFmtId="3" fontId="4" fillId="0" borderId="11" xfId="0" applyNumberFormat="1" applyFont="1" applyFill="1" applyBorder="1"/>
    <xf numFmtId="166" fontId="4" fillId="0" borderId="10" xfId="2" applyNumberFormat="1" applyFont="1" applyFill="1" applyBorder="1"/>
    <xf numFmtId="166" fontId="4" fillId="0" borderId="10" xfId="0" applyNumberFormat="1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166" fontId="4" fillId="0" borderId="0" xfId="2" applyNumberFormat="1" applyFont="1" applyFill="1" applyBorder="1"/>
    <xf numFmtId="0" fontId="4" fillId="0" borderId="0" xfId="0" applyFont="1" applyFill="1" applyBorder="1"/>
    <xf numFmtId="164" fontId="4" fillId="0" borderId="15" xfId="0" applyNumberFormat="1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164" fontId="4" fillId="0" borderId="5" xfId="0" applyNumberFormat="1" applyFont="1" applyFill="1" applyBorder="1"/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3" fontId="4" fillId="0" borderId="17" xfId="0" applyNumberFormat="1" applyFont="1" applyFill="1" applyBorder="1"/>
    <xf numFmtId="164" fontId="4" fillId="0" borderId="16" xfId="0" applyNumberFormat="1" applyFont="1" applyFill="1" applyBorder="1"/>
    <xf numFmtId="3" fontId="4" fillId="0" borderId="7" xfId="0" applyNumberFormat="1" applyFont="1" applyFill="1" applyBorder="1"/>
    <xf numFmtId="166" fontId="4" fillId="0" borderId="16" xfId="2" applyNumberFormat="1" applyFont="1" applyFill="1" applyBorder="1"/>
    <xf numFmtId="166" fontId="4" fillId="0" borderId="4" xfId="2" applyNumberFormat="1" applyFont="1" applyFill="1" applyBorder="1"/>
    <xf numFmtId="0" fontId="4" fillId="0" borderId="4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20" fontId="4" fillId="0" borderId="0" xfId="0" applyNumberFormat="1" applyFont="1" applyFill="1"/>
    <xf numFmtId="0" fontId="2" fillId="0" borderId="17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166" fontId="2" fillId="0" borderId="4" xfId="2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7" fontId="2" fillId="0" borderId="4" xfId="0" applyNumberFormat="1" applyFont="1" applyFill="1" applyBorder="1" applyAlignment="1">
      <alignment horizontal="center" vertical="top" wrapText="1"/>
    </xf>
    <xf numFmtId="167" fontId="2" fillId="0" borderId="17" xfId="0" applyNumberFormat="1" applyFont="1" applyFill="1" applyBorder="1" applyAlignment="1">
      <alignment horizontal="center" vertical="top" wrapText="1"/>
    </xf>
    <xf numFmtId="49" fontId="4" fillId="0" borderId="13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/>
    <xf numFmtId="10" fontId="4" fillId="0" borderId="0" xfId="1" applyNumberFormat="1" applyFont="1" applyFill="1" applyBorder="1" applyAlignment="1"/>
    <xf numFmtId="10" fontId="4" fillId="0" borderId="0" xfId="1" applyNumberFormat="1" applyFont="1" applyFill="1" applyBorder="1"/>
    <xf numFmtId="49" fontId="4" fillId="0" borderId="30" xfId="0" applyNumberFormat="1" applyFont="1" applyFill="1" applyBorder="1" applyAlignment="1">
      <alignment horizontal="center"/>
    </xf>
    <xf numFmtId="0" fontId="4" fillId="0" borderId="31" xfId="0" applyFont="1" applyFill="1" applyBorder="1" applyAlignment="1"/>
    <xf numFmtId="3" fontId="4" fillId="0" borderId="31" xfId="0" applyNumberFormat="1" applyFont="1" applyFill="1" applyBorder="1"/>
    <xf numFmtId="164" fontId="4" fillId="0" borderId="31" xfId="0" applyNumberFormat="1" applyFont="1" applyFill="1" applyBorder="1"/>
    <xf numFmtId="3" fontId="4" fillId="0" borderId="31" xfId="2" applyNumberFormat="1" applyFont="1" applyFill="1" applyBorder="1" applyAlignment="1"/>
    <xf numFmtId="10" fontId="4" fillId="0" borderId="31" xfId="1" applyNumberFormat="1" applyFont="1" applyFill="1" applyBorder="1" applyAlignment="1"/>
    <xf numFmtId="10" fontId="4" fillId="0" borderId="31" xfId="1" applyNumberFormat="1" applyFont="1" applyFill="1" applyBorder="1"/>
    <xf numFmtId="3" fontId="4" fillId="0" borderId="30" xfId="0" applyNumberFormat="1" applyFont="1" applyFill="1" applyBorder="1"/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 vertical="top" wrapText="1" indent="1"/>
    </xf>
    <xf numFmtId="0" fontId="4" fillId="0" borderId="8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wrapText="1" indent="1"/>
    </xf>
    <xf numFmtId="0" fontId="4" fillId="0" borderId="33" xfId="0" applyFont="1" applyFill="1" applyBorder="1" applyAlignment="1">
      <alignment horizontal="left" indent="1"/>
    </xf>
    <xf numFmtId="0" fontId="2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1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168" fontId="2" fillId="0" borderId="12" xfId="0" applyNumberFormat="1" applyFont="1" applyFill="1" applyBorder="1" applyAlignment="1">
      <alignment horizontal="right" vertical="top" wrapText="1" indent="1"/>
    </xf>
    <xf numFmtId="168" fontId="2" fillId="0" borderId="18" xfId="0" applyNumberFormat="1" applyFont="1" applyFill="1" applyBorder="1" applyAlignment="1">
      <alignment horizontal="right" vertical="top" wrapText="1" indent="1"/>
    </xf>
    <xf numFmtId="3" fontId="2" fillId="0" borderId="19" xfId="0" applyNumberFormat="1" applyFont="1" applyFill="1" applyBorder="1" applyAlignment="1">
      <alignment horizontal="right" vertical="top" wrapText="1" indent="1"/>
    </xf>
    <xf numFmtId="3" fontId="2" fillId="0" borderId="20" xfId="0" applyNumberFormat="1" applyFont="1" applyFill="1" applyBorder="1" applyAlignment="1">
      <alignment horizontal="right" vertical="top" wrapText="1" indent="1"/>
    </xf>
    <xf numFmtId="3" fontId="2" fillId="0" borderId="14" xfId="0" applyNumberFormat="1" applyFont="1" applyFill="1" applyBorder="1" applyAlignment="1">
      <alignment horizontal="right" vertical="top" wrapText="1" indent="1"/>
    </xf>
    <xf numFmtId="3" fontId="2" fillId="0" borderId="12" xfId="0" applyNumberFormat="1" applyFont="1" applyFill="1" applyBorder="1" applyAlignment="1">
      <alignment horizontal="right" vertical="top" wrapText="1" indent="1"/>
    </xf>
    <xf numFmtId="3" fontId="2" fillId="0" borderId="21" xfId="0" applyNumberFormat="1" applyFont="1" applyFill="1" applyBorder="1" applyAlignment="1">
      <alignment horizontal="right" vertical="top" wrapText="1" indent="1"/>
    </xf>
    <xf numFmtId="3" fontId="2" fillId="0" borderId="15" xfId="0" applyNumberFormat="1" applyFont="1" applyFill="1" applyBorder="1" applyAlignment="1">
      <alignment horizontal="right" vertical="top" wrapText="1" indent="1"/>
    </xf>
    <xf numFmtId="3" fontId="2" fillId="0" borderId="18" xfId="0" applyNumberFormat="1" applyFont="1" applyFill="1" applyBorder="1" applyAlignment="1">
      <alignment horizontal="right" vertical="top" wrapText="1" indent="1"/>
    </xf>
    <xf numFmtId="0" fontId="4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left" indent="1"/>
    </xf>
    <xf numFmtId="168" fontId="4" fillId="0" borderId="8" xfId="0" applyNumberFormat="1" applyFont="1" applyFill="1" applyBorder="1" applyAlignment="1">
      <alignment horizontal="right" indent="1"/>
    </xf>
    <xf numFmtId="168" fontId="4" fillId="0" borderId="23" xfId="0" applyNumberFormat="1" applyFont="1" applyFill="1" applyBorder="1" applyAlignment="1">
      <alignment horizontal="right" indent="1"/>
    </xf>
    <xf numFmtId="3" fontId="4" fillId="0" borderId="27" xfId="2" applyNumberFormat="1" applyFont="1" applyFill="1" applyBorder="1" applyAlignment="1">
      <alignment horizontal="right" indent="1"/>
    </xf>
    <xf numFmtId="3" fontId="4" fillId="0" borderId="10" xfId="2" applyNumberFormat="1" applyFont="1" applyFill="1" applyBorder="1" applyAlignment="1">
      <alignment horizontal="right" indent="1"/>
    </xf>
    <xf numFmtId="3" fontId="4" fillId="0" borderId="9" xfId="2" applyNumberFormat="1" applyFont="1" applyFill="1" applyBorder="1" applyAlignment="1">
      <alignment horizontal="right" indent="1"/>
    </xf>
    <xf numFmtId="3" fontId="4" fillId="0" borderId="8" xfId="2" applyNumberFormat="1" applyFont="1" applyFill="1" applyBorder="1" applyAlignment="1">
      <alignment horizontal="right" wrapText="1" indent="1"/>
    </xf>
    <xf numFmtId="3" fontId="4" fillId="0" borderId="24" xfId="2" applyNumberFormat="1" applyFont="1" applyFill="1" applyBorder="1" applyAlignment="1">
      <alignment horizontal="right" wrapText="1" indent="1"/>
    </xf>
    <xf numFmtId="3" fontId="4" fillId="0" borderId="22" xfId="2" applyNumberFormat="1" applyFont="1" applyFill="1" applyBorder="1" applyAlignment="1">
      <alignment horizontal="right" indent="1"/>
    </xf>
    <xf numFmtId="3" fontId="4" fillId="0" borderId="23" xfId="2" applyNumberFormat="1" applyFont="1" applyFill="1" applyBorder="1" applyAlignment="1">
      <alignment horizontal="right" indent="1"/>
    </xf>
    <xf numFmtId="3" fontId="4" fillId="0" borderId="11" xfId="2" applyNumberFormat="1" applyFont="1" applyFill="1" applyBorder="1" applyAlignment="1">
      <alignment horizontal="right" indent="1"/>
    </xf>
    <xf numFmtId="3" fontId="4" fillId="0" borderId="8" xfId="2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left" indent="1"/>
    </xf>
    <xf numFmtId="168" fontId="4" fillId="0" borderId="12" xfId="0" applyNumberFormat="1" applyFont="1" applyFill="1" applyBorder="1" applyAlignment="1">
      <alignment horizontal="right" indent="1"/>
    </xf>
    <xf numFmtId="168" fontId="4" fillId="0" borderId="18" xfId="0" applyNumberFormat="1" applyFont="1" applyFill="1" applyBorder="1" applyAlignment="1">
      <alignment horizontal="right" indent="1"/>
    </xf>
    <xf numFmtId="3" fontId="4" fillId="0" borderId="19" xfId="2" applyNumberFormat="1" applyFont="1" applyFill="1" applyBorder="1" applyAlignment="1">
      <alignment horizontal="right" indent="1"/>
    </xf>
    <xf numFmtId="3" fontId="4" fillId="0" borderId="0" xfId="2" applyNumberFormat="1" applyFont="1" applyFill="1" applyBorder="1" applyAlignment="1">
      <alignment horizontal="right" indent="1"/>
    </xf>
    <xf numFmtId="3" fontId="4" fillId="0" borderId="13" xfId="2" applyNumberFormat="1" applyFont="1" applyFill="1" applyBorder="1" applyAlignment="1">
      <alignment horizontal="right" indent="1"/>
    </xf>
    <xf numFmtId="3" fontId="4" fillId="0" borderId="13" xfId="0" applyNumberFormat="1" applyFont="1" applyFill="1" applyBorder="1" applyAlignment="1">
      <alignment horizontal="right" indent="1"/>
    </xf>
    <xf numFmtId="3" fontId="4" fillId="0" borderId="12" xfId="2" applyNumberFormat="1" applyFont="1" applyFill="1" applyBorder="1" applyAlignment="1">
      <alignment horizontal="right" wrapText="1" indent="1"/>
    </xf>
    <xf numFmtId="3" fontId="4" fillId="0" borderId="21" xfId="2" applyNumberFormat="1" applyFont="1" applyFill="1" applyBorder="1" applyAlignment="1">
      <alignment horizontal="right" wrapText="1" indent="1"/>
    </xf>
    <xf numFmtId="3" fontId="4" fillId="0" borderId="15" xfId="2" applyNumberFormat="1" applyFont="1" applyFill="1" applyBorder="1" applyAlignment="1">
      <alignment horizontal="right" indent="1"/>
    </xf>
    <xf numFmtId="3" fontId="4" fillId="0" borderId="18" xfId="2" applyNumberFormat="1" applyFont="1" applyFill="1" applyBorder="1" applyAlignment="1">
      <alignment horizontal="right" indent="1"/>
    </xf>
    <xf numFmtId="3" fontId="4" fillId="0" borderId="14" xfId="2" applyNumberFormat="1" applyFont="1" applyFill="1" applyBorder="1" applyAlignment="1">
      <alignment horizontal="right" indent="1"/>
    </xf>
    <xf numFmtId="3" fontId="4" fillId="0" borderId="12" xfId="2" applyNumberFormat="1" applyFont="1" applyFill="1" applyBorder="1" applyAlignment="1">
      <alignment horizontal="right" indent="1"/>
    </xf>
    <xf numFmtId="0" fontId="4" fillId="0" borderId="32" xfId="0" applyFont="1" applyFill="1" applyBorder="1" applyAlignment="1">
      <alignment horizontal="left" indent="1"/>
    </xf>
    <xf numFmtId="168" fontId="4" fillId="0" borderId="33" xfId="0" applyNumberFormat="1" applyFont="1" applyFill="1" applyBorder="1" applyAlignment="1">
      <alignment horizontal="right" indent="1"/>
    </xf>
    <xf numFmtId="168" fontId="4" fillId="0" borderId="34" xfId="0" applyNumberFormat="1" applyFont="1" applyFill="1" applyBorder="1" applyAlignment="1">
      <alignment horizontal="right" indent="1"/>
    </xf>
    <xf numFmtId="3" fontId="4" fillId="0" borderId="35" xfId="2" applyNumberFormat="1" applyFont="1" applyFill="1" applyBorder="1" applyAlignment="1">
      <alignment horizontal="right" indent="1"/>
    </xf>
    <xf numFmtId="3" fontId="4" fillId="0" borderId="31" xfId="2" applyNumberFormat="1" applyFont="1" applyFill="1" applyBorder="1" applyAlignment="1">
      <alignment horizontal="right" indent="1"/>
    </xf>
    <xf numFmtId="3" fontId="4" fillId="0" borderId="30" xfId="2" applyNumberFormat="1" applyFont="1" applyFill="1" applyBorder="1" applyAlignment="1">
      <alignment horizontal="right" indent="1"/>
    </xf>
    <xf numFmtId="3" fontId="4" fillId="0" borderId="30" xfId="0" applyNumberFormat="1" applyFont="1" applyFill="1" applyBorder="1" applyAlignment="1">
      <alignment horizontal="right" indent="1"/>
    </xf>
    <xf numFmtId="3" fontId="4" fillId="0" borderId="33" xfId="2" applyNumberFormat="1" applyFont="1" applyFill="1" applyBorder="1" applyAlignment="1">
      <alignment horizontal="right" wrapText="1" indent="1"/>
    </xf>
    <xf numFmtId="3" fontId="4" fillId="0" borderId="36" xfId="2" applyNumberFormat="1" applyFont="1" applyFill="1" applyBorder="1" applyAlignment="1">
      <alignment horizontal="right" wrapText="1" indent="1"/>
    </xf>
    <xf numFmtId="3" fontId="4" fillId="0" borderId="37" xfId="2" applyNumberFormat="1" applyFont="1" applyFill="1" applyBorder="1" applyAlignment="1">
      <alignment horizontal="right" indent="1"/>
    </xf>
    <xf numFmtId="3" fontId="4" fillId="0" borderId="34" xfId="2" applyNumberFormat="1" applyFont="1" applyFill="1" applyBorder="1" applyAlignment="1">
      <alignment horizontal="right" indent="1"/>
    </xf>
    <xf numFmtId="3" fontId="4" fillId="0" borderId="32" xfId="2" applyNumberFormat="1" applyFont="1" applyFill="1" applyBorder="1" applyAlignment="1">
      <alignment horizontal="right" indent="1"/>
    </xf>
    <xf numFmtId="3" fontId="4" fillId="0" borderId="33" xfId="2" applyNumberFormat="1" applyFont="1" applyFill="1" applyBorder="1" applyAlignment="1">
      <alignment horizontal="right" indent="1"/>
    </xf>
    <xf numFmtId="0" fontId="2" fillId="0" borderId="1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166" fontId="4" fillId="0" borderId="11" xfId="2" applyNumberFormat="1" applyFont="1" applyFill="1" applyBorder="1"/>
    <xf numFmtId="165" fontId="4" fillId="0" borderId="8" xfId="2" applyFont="1" applyFill="1" applyBorder="1"/>
    <xf numFmtId="165" fontId="4" fillId="0" borderId="11" xfId="2" applyFont="1" applyFill="1" applyBorder="1"/>
    <xf numFmtId="3" fontId="4" fillId="0" borderId="21" xfId="2" applyNumberFormat="1" applyFont="1" applyFill="1" applyBorder="1" applyAlignment="1">
      <alignment horizontal="right" indent="1"/>
    </xf>
    <xf numFmtId="166" fontId="4" fillId="0" borderId="14" xfId="2" applyNumberFormat="1" applyFont="1" applyFill="1" applyBorder="1"/>
    <xf numFmtId="165" fontId="4" fillId="0" borderId="12" xfId="2" applyFont="1" applyFill="1" applyBorder="1"/>
    <xf numFmtId="165" fontId="4" fillId="0" borderId="14" xfId="2" applyFont="1" applyFill="1" applyBorder="1"/>
    <xf numFmtId="3" fontId="4" fillId="0" borderId="36" xfId="2" applyNumberFormat="1" applyFont="1" applyFill="1" applyBorder="1" applyAlignment="1">
      <alignment horizontal="right" indent="1"/>
    </xf>
    <xf numFmtId="166" fontId="4" fillId="0" borderId="32" xfId="2" applyNumberFormat="1" applyFont="1" applyFill="1" applyBorder="1"/>
    <xf numFmtId="165" fontId="4" fillId="0" borderId="33" xfId="2" applyFont="1" applyFill="1" applyBorder="1"/>
    <xf numFmtId="165" fontId="4" fillId="0" borderId="32" xfId="2" applyFont="1" applyFill="1" applyBorder="1"/>
    <xf numFmtId="0" fontId="2" fillId="0" borderId="0" xfId="0" applyFont="1" applyFill="1" applyBorder="1" applyAlignment="1">
      <alignment horizontal="center"/>
    </xf>
    <xf numFmtId="168" fontId="4" fillId="0" borderId="11" xfId="0" applyNumberFormat="1" applyFont="1" applyFill="1" applyBorder="1" applyAlignment="1">
      <alignment horizontal="right" indent="1"/>
    </xf>
    <xf numFmtId="165" fontId="4" fillId="0" borderId="23" xfId="2" applyFont="1" applyFill="1" applyBorder="1"/>
    <xf numFmtId="168" fontId="4" fillId="0" borderId="14" xfId="0" applyNumberFormat="1" applyFont="1" applyFill="1" applyBorder="1" applyAlignment="1">
      <alignment horizontal="right" indent="1"/>
    </xf>
    <xf numFmtId="165" fontId="4" fillId="0" borderId="18" xfId="2" applyFont="1" applyFill="1" applyBorder="1"/>
    <xf numFmtId="168" fontId="4" fillId="0" borderId="32" xfId="0" applyNumberFormat="1" applyFont="1" applyFill="1" applyBorder="1" applyAlignment="1">
      <alignment horizontal="right" indent="1"/>
    </xf>
    <xf numFmtId="165" fontId="4" fillId="0" borderId="34" xfId="2" applyFont="1" applyFill="1" applyBorder="1"/>
    <xf numFmtId="0" fontId="2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0" borderId="4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top" wrapText="1" indent="1"/>
    </xf>
    <xf numFmtId="0" fontId="2" fillId="0" borderId="43" xfId="0" applyFont="1" applyFill="1" applyBorder="1" applyAlignment="1">
      <alignment horizontal="left" vertical="top" wrapText="1" indent="1"/>
    </xf>
    <xf numFmtId="3" fontId="2" fillId="0" borderId="45" xfId="0" applyNumberFormat="1" applyFont="1" applyFill="1" applyBorder="1" applyAlignment="1">
      <alignment horizontal="right" vertical="top" wrapText="1" indent="1"/>
    </xf>
    <xf numFmtId="3" fontId="2" fillId="0" borderId="47" xfId="0" applyNumberFormat="1" applyFont="1" applyFill="1" applyBorder="1" applyAlignment="1">
      <alignment horizontal="right" vertical="top" wrapText="1" indent="1"/>
    </xf>
    <xf numFmtId="3" fontId="2" fillId="0" borderId="49" xfId="0" applyNumberFormat="1" applyFont="1" applyFill="1" applyBorder="1" applyAlignment="1">
      <alignment horizontal="right" vertical="top" wrapText="1" indent="1"/>
    </xf>
    <xf numFmtId="3" fontId="4" fillId="0" borderId="0" xfId="0" applyNumberFormat="1" applyFont="1" applyFill="1" applyAlignment="1">
      <alignment horizontal="right" vertical="center" indent="1"/>
    </xf>
    <xf numFmtId="3" fontId="4" fillId="0" borderId="0" xfId="0" applyNumberFormat="1" applyFont="1" applyFill="1" applyAlignment="1">
      <alignment horizontal="left" vertical="center" indent="1"/>
    </xf>
    <xf numFmtId="4" fontId="4" fillId="0" borderId="0" xfId="0" applyNumberFormat="1" applyFont="1" applyFill="1" applyAlignment="1">
      <alignment horizontal="right" vertical="center" indent="1"/>
    </xf>
    <xf numFmtId="169" fontId="4" fillId="0" borderId="0" xfId="0" applyNumberFormat="1" applyFont="1" applyFill="1" applyAlignment="1">
      <alignment horizontal="right" vertical="center" indent="1"/>
    </xf>
    <xf numFmtId="168" fontId="4" fillId="0" borderId="0" xfId="0" applyNumberFormat="1" applyFont="1" applyFill="1" applyAlignment="1">
      <alignment horizontal="right" vertical="center" indent="1"/>
    </xf>
    <xf numFmtId="0" fontId="4" fillId="0" borderId="42" xfId="0" applyFont="1" applyFill="1" applyBorder="1" applyAlignment="1">
      <alignment horizontal="left" indent="1"/>
    </xf>
    <xf numFmtId="0" fontId="4" fillId="0" borderId="44" xfId="0" applyFont="1" applyFill="1" applyBorder="1" applyAlignment="1">
      <alignment horizontal="left" indent="1"/>
    </xf>
    <xf numFmtId="3" fontId="4" fillId="0" borderId="46" xfId="0" applyNumberFormat="1" applyFont="1" applyFill="1" applyBorder="1" applyAlignment="1">
      <alignment horizontal="right" indent="1"/>
    </xf>
    <xf numFmtId="3" fontId="4" fillId="0" borderId="48" xfId="0" applyNumberFormat="1" applyFont="1" applyFill="1" applyBorder="1" applyAlignment="1">
      <alignment horizontal="right" indent="1"/>
    </xf>
    <xf numFmtId="3" fontId="4" fillId="0" borderId="42" xfId="0" applyNumberFormat="1" applyFont="1" applyFill="1" applyBorder="1" applyAlignment="1">
      <alignment horizontal="right" indent="1"/>
    </xf>
    <xf numFmtId="3" fontId="4" fillId="0" borderId="25" xfId="0" applyNumberFormat="1" applyFont="1" applyFill="1" applyBorder="1" applyAlignment="1">
      <alignment horizontal="right" indent="1"/>
    </xf>
    <xf numFmtId="3" fontId="4" fillId="0" borderId="25" xfId="0" applyNumberFormat="1" applyFont="1" applyFill="1" applyBorder="1" applyAlignment="1">
      <alignment horizontal="left" indent="1"/>
    </xf>
    <xf numFmtId="4" fontId="4" fillId="0" borderId="25" xfId="0" applyNumberFormat="1" applyFont="1" applyFill="1" applyBorder="1" applyAlignment="1">
      <alignment horizontal="right" indent="1"/>
    </xf>
    <xf numFmtId="169" fontId="4" fillId="0" borderId="25" xfId="0" applyNumberFormat="1" applyFont="1" applyFill="1" applyBorder="1" applyAlignment="1">
      <alignment horizontal="right" indent="1"/>
    </xf>
    <xf numFmtId="168" fontId="4" fillId="0" borderId="25" xfId="0" applyNumberFormat="1" applyFont="1" applyFill="1" applyBorder="1" applyAlignment="1">
      <alignment horizontal="right" indent="1"/>
    </xf>
    <xf numFmtId="0" fontId="4" fillId="0" borderId="25" xfId="0" applyFont="1" applyFill="1" applyBorder="1"/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left" indent="1"/>
    </xf>
    <xf numFmtId="4" fontId="4" fillId="0" borderId="0" xfId="0" applyNumberFormat="1" applyFont="1" applyFill="1" applyBorder="1" applyAlignment="1">
      <alignment horizontal="right" indent="1"/>
    </xf>
    <xf numFmtId="169" fontId="4" fillId="0" borderId="0" xfId="0" applyNumberFormat="1" applyFont="1" applyFill="1" applyBorder="1" applyAlignment="1">
      <alignment horizontal="right" indent="1"/>
    </xf>
    <xf numFmtId="168" fontId="4" fillId="0" borderId="0" xfId="0" applyNumberFormat="1" applyFont="1" applyFill="1" applyBorder="1" applyAlignment="1">
      <alignment horizontal="right" indent="1"/>
    </xf>
    <xf numFmtId="0" fontId="4" fillId="0" borderId="50" xfId="0" applyFont="1" applyFill="1" applyBorder="1" applyAlignment="1">
      <alignment horizontal="left" indent="1"/>
    </xf>
    <xf numFmtId="0" fontId="4" fillId="0" borderId="51" xfId="0" applyFont="1" applyFill="1" applyBorder="1" applyAlignment="1">
      <alignment horizontal="left" indent="1"/>
    </xf>
    <xf numFmtId="3" fontId="4" fillId="0" borderId="52" xfId="0" applyNumberFormat="1" applyFont="1" applyFill="1" applyBorder="1" applyAlignment="1">
      <alignment horizontal="right" indent="1"/>
    </xf>
    <xf numFmtId="3" fontId="4" fillId="0" borderId="53" xfId="0" applyNumberFormat="1" applyFont="1" applyFill="1" applyBorder="1" applyAlignment="1">
      <alignment horizontal="right" indent="1"/>
    </xf>
    <xf numFmtId="3" fontId="4" fillId="0" borderId="50" xfId="0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left" wrapText="1" indent="1"/>
    </xf>
    <xf numFmtId="0" fontId="2" fillId="0" borderId="2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left" vertical="top" wrapText="1" indent="1"/>
    </xf>
    <xf numFmtId="3" fontId="2" fillId="0" borderId="62" xfId="0" applyNumberFormat="1" applyFont="1" applyFill="1" applyBorder="1" applyAlignment="1">
      <alignment horizontal="right" vertical="top" wrapText="1" indent="1"/>
    </xf>
    <xf numFmtId="3" fontId="2" fillId="0" borderId="61" xfId="0" applyNumberFormat="1" applyFont="1" applyFill="1" applyBorder="1" applyAlignment="1">
      <alignment horizontal="right" vertical="top" wrapText="1" indent="1"/>
    </xf>
    <xf numFmtId="3" fontId="2" fillId="0" borderId="57" xfId="0" applyNumberFormat="1" applyFont="1" applyFill="1" applyBorder="1" applyAlignment="1">
      <alignment horizontal="right" vertical="top" wrapText="1" indent="1"/>
    </xf>
    <xf numFmtId="3" fontId="2" fillId="0" borderId="54" xfId="0" applyNumberFormat="1" applyFont="1" applyFill="1" applyBorder="1" applyAlignment="1">
      <alignment horizontal="right" vertical="top" wrapText="1" indent="1"/>
    </xf>
    <xf numFmtId="3" fontId="2" fillId="0" borderId="56" xfId="0" applyNumberFormat="1" applyFont="1" applyFill="1" applyBorder="1" applyAlignment="1">
      <alignment horizontal="right" vertical="top" wrapText="1" indent="1"/>
    </xf>
    <xf numFmtId="3" fontId="2" fillId="0" borderId="58" xfId="0" applyNumberFormat="1" applyFont="1" applyFill="1" applyBorder="1" applyAlignment="1">
      <alignment horizontal="right" vertical="top" wrapText="1" indent="1"/>
    </xf>
    <xf numFmtId="3" fontId="2" fillId="0" borderId="59" xfId="0" applyNumberFormat="1" applyFont="1" applyFill="1" applyBorder="1" applyAlignment="1">
      <alignment horizontal="right" vertical="top" wrapText="1" indent="1"/>
    </xf>
    <xf numFmtId="3" fontId="2" fillId="0" borderId="60" xfId="0" applyNumberFormat="1" applyFont="1" applyFill="1" applyBorder="1" applyAlignment="1">
      <alignment horizontal="right" vertical="top" wrapText="1" indent="1"/>
    </xf>
    <xf numFmtId="3" fontId="2" fillId="0" borderId="55" xfId="0" applyNumberFormat="1" applyFont="1" applyFill="1" applyBorder="1" applyAlignment="1">
      <alignment horizontal="right" vertical="top" wrapText="1" indent="1"/>
    </xf>
    <xf numFmtId="3" fontId="2" fillId="0" borderId="58" xfId="0" applyNumberFormat="1" applyFont="1" applyFill="1" applyBorder="1" applyAlignment="1">
      <alignment horizontal="left" vertical="top" wrapText="1" indent="1"/>
    </xf>
    <xf numFmtId="4" fontId="2" fillId="0" borderId="55" xfId="0" applyNumberFormat="1" applyFont="1" applyFill="1" applyBorder="1" applyAlignment="1">
      <alignment horizontal="right" vertical="top" wrapText="1" indent="1"/>
    </xf>
    <xf numFmtId="169" fontId="2" fillId="0" borderId="55" xfId="0" applyNumberFormat="1" applyFont="1" applyFill="1" applyBorder="1" applyAlignment="1">
      <alignment horizontal="right" vertical="top" wrapText="1" indent="1"/>
    </xf>
    <xf numFmtId="168" fontId="2" fillId="0" borderId="55" xfId="0" applyNumberFormat="1" applyFont="1" applyFill="1" applyBorder="1" applyAlignment="1">
      <alignment horizontal="right" vertical="top" wrapText="1" indent="1"/>
    </xf>
    <xf numFmtId="3" fontId="4" fillId="0" borderId="14" xfId="2" applyNumberFormat="1" applyFont="1" applyFill="1" applyBorder="1" applyAlignment="1">
      <alignment horizontal="left" indent="1"/>
    </xf>
    <xf numFmtId="4" fontId="4" fillId="0" borderId="14" xfId="2" applyNumberFormat="1" applyFont="1" applyFill="1" applyBorder="1" applyAlignment="1">
      <alignment horizontal="right" indent="1"/>
    </xf>
    <xf numFmtId="4" fontId="4" fillId="0" borderId="14" xfId="0" applyNumberFormat="1" applyFont="1" applyFill="1" applyBorder="1" applyAlignment="1">
      <alignment horizontal="right" indent="1"/>
    </xf>
    <xf numFmtId="169" fontId="4" fillId="0" borderId="14" xfId="0" applyNumberFormat="1" applyFont="1" applyFill="1" applyBorder="1" applyAlignment="1">
      <alignment horizontal="right" indent="1"/>
    </xf>
    <xf numFmtId="3" fontId="4" fillId="0" borderId="12" xfId="0" applyNumberFormat="1" applyFont="1" applyFill="1" applyBorder="1" applyAlignment="1">
      <alignment horizontal="right" indent="1"/>
    </xf>
    <xf numFmtId="3" fontId="4" fillId="0" borderId="14" xfId="0" applyNumberFormat="1" applyFont="1" applyFill="1" applyBorder="1" applyAlignment="1">
      <alignment horizontal="right" indent="1"/>
    </xf>
    <xf numFmtId="3" fontId="4" fillId="0" borderId="14" xfId="0" applyNumberFormat="1" applyFont="1" applyFill="1" applyBorder="1" applyAlignment="1">
      <alignment horizontal="left" indent="1"/>
    </xf>
    <xf numFmtId="3" fontId="4" fillId="0" borderId="33" xfId="0" applyNumberFormat="1" applyFont="1" applyFill="1" applyBorder="1" applyAlignment="1">
      <alignment horizontal="right" indent="1"/>
    </xf>
    <xf numFmtId="3" fontId="4" fillId="0" borderId="31" xfId="0" applyNumberFormat="1" applyFont="1" applyFill="1" applyBorder="1" applyAlignment="1">
      <alignment horizontal="right" indent="1"/>
    </xf>
    <xf numFmtId="3" fontId="4" fillId="0" borderId="32" xfId="0" applyNumberFormat="1" applyFont="1" applyFill="1" applyBorder="1" applyAlignment="1">
      <alignment horizontal="right" indent="1"/>
    </xf>
    <xf numFmtId="3" fontId="4" fillId="0" borderId="32" xfId="0" applyNumberFormat="1" applyFont="1" applyFill="1" applyBorder="1" applyAlignment="1">
      <alignment horizontal="left" indent="1"/>
    </xf>
    <xf numFmtId="4" fontId="4" fillId="0" borderId="32" xfId="0" applyNumberFormat="1" applyFont="1" applyFill="1" applyBorder="1" applyAlignment="1">
      <alignment horizontal="right" indent="1"/>
    </xf>
    <xf numFmtId="169" fontId="4" fillId="0" borderId="32" xfId="0" applyNumberFormat="1" applyFont="1" applyFill="1" applyBorder="1" applyAlignment="1">
      <alignment horizontal="right" indent="1"/>
    </xf>
    <xf numFmtId="0" fontId="4" fillId="0" borderId="7" xfId="0" applyFont="1" applyFill="1" applyBorder="1"/>
    <xf numFmtId="0" fontId="4" fillId="0" borderId="2" xfId="0" applyFont="1" applyFill="1" applyBorder="1" applyAlignment="1">
      <alignment horizontal="left" vertical="top" indent="1"/>
    </xf>
    <xf numFmtId="0" fontId="4" fillId="0" borderId="26" xfId="0" applyFont="1" applyFill="1" applyBorder="1" applyAlignment="1">
      <alignment horizontal="left" vertical="top" indent="1"/>
    </xf>
    <xf numFmtId="3" fontId="4" fillId="0" borderId="66" xfId="0" applyNumberFormat="1" applyFont="1" applyFill="1" applyBorder="1" applyAlignment="1">
      <alignment horizontal="right" vertical="top" indent="1"/>
    </xf>
    <xf numFmtId="3" fontId="4" fillId="0" borderId="2" xfId="0" applyNumberFormat="1" applyFont="1" applyFill="1" applyBorder="1" applyAlignment="1">
      <alignment horizontal="right" vertical="top" indent="1"/>
    </xf>
    <xf numFmtId="3" fontId="4" fillId="0" borderId="3" xfId="0" applyNumberFormat="1" applyFont="1" applyFill="1" applyBorder="1" applyAlignment="1">
      <alignment horizontal="right" vertical="top" indent="1"/>
    </xf>
    <xf numFmtId="3" fontId="4" fillId="0" borderId="39" xfId="0" applyNumberFormat="1" applyFont="1" applyFill="1" applyBorder="1" applyAlignment="1">
      <alignment horizontal="right" vertical="top" indent="1"/>
    </xf>
    <xf numFmtId="0" fontId="4" fillId="0" borderId="3" xfId="0" applyFont="1" applyFill="1" applyBorder="1"/>
    <xf numFmtId="0" fontId="4" fillId="0" borderId="13" xfId="0" applyFont="1" applyFill="1" applyBorder="1" applyAlignment="1">
      <alignment horizontal="left" vertical="top" indent="1"/>
    </xf>
    <xf numFmtId="0" fontId="4" fillId="0" borderId="14" xfId="0" applyFont="1" applyFill="1" applyBorder="1" applyAlignment="1">
      <alignment horizontal="left" vertical="top" indent="1"/>
    </xf>
    <xf numFmtId="0" fontId="4" fillId="0" borderId="14" xfId="0" applyFont="1" applyFill="1" applyBorder="1" applyAlignment="1">
      <alignment horizontal="right" vertical="top" indent="1"/>
    </xf>
    <xf numFmtId="3" fontId="4" fillId="0" borderId="19" xfId="0" applyNumberFormat="1" applyFont="1" applyFill="1" applyBorder="1" applyAlignment="1">
      <alignment horizontal="right" vertical="top" indent="1"/>
    </xf>
    <xf numFmtId="3" fontId="4" fillId="0" borderId="13" xfId="0" applyNumberFormat="1" applyFont="1" applyFill="1" applyBorder="1" applyAlignment="1">
      <alignment horizontal="right" vertical="top" indent="1"/>
    </xf>
    <xf numFmtId="9" fontId="4" fillId="0" borderId="19" xfId="0" applyNumberFormat="1" applyFont="1" applyFill="1" applyBorder="1" applyAlignment="1">
      <alignment horizontal="right" vertical="top" indent="1"/>
    </xf>
    <xf numFmtId="9" fontId="4" fillId="0" borderId="13" xfId="0" applyNumberFormat="1" applyFont="1" applyFill="1" applyBorder="1" applyAlignment="1">
      <alignment horizontal="right" vertical="top" indent="1"/>
    </xf>
    <xf numFmtId="3" fontId="4" fillId="0" borderId="0" xfId="0" applyNumberFormat="1" applyFont="1" applyFill="1" applyAlignment="1">
      <alignment horizontal="right" vertical="top" indent="1"/>
    </xf>
    <xf numFmtId="3" fontId="4" fillId="0" borderId="20" xfId="0" applyNumberFormat="1" applyFont="1" applyFill="1" applyBorder="1" applyAlignment="1">
      <alignment horizontal="right" vertical="top" indent="1"/>
    </xf>
    <xf numFmtId="3" fontId="4" fillId="0" borderId="0" xfId="0" applyNumberFormat="1" applyFont="1" applyFill="1"/>
    <xf numFmtId="0" fontId="4" fillId="0" borderId="30" xfId="0" applyFont="1" applyFill="1" applyBorder="1" applyAlignment="1">
      <alignment horizontal="left" vertical="top" indent="1"/>
    </xf>
    <xf numFmtId="0" fontId="4" fillId="0" borderId="32" xfId="0" applyFont="1" applyFill="1" applyBorder="1" applyAlignment="1">
      <alignment horizontal="left" vertical="top" indent="1"/>
    </xf>
    <xf numFmtId="0" fontId="4" fillId="0" borderId="32" xfId="0" applyFont="1" applyFill="1" applyBorder="1" applyAlignment="1">
      <alignment horizontal="right" vertical="top" indent="1"/>
    </xf>
    <xf numFmtId="3" fontId="4" fillId="0" borderId="35" xfId="0" applyNumberFormat="1" applyFont="1" applyFill="1" applyBorder="1" applyAlignment="1">
      <alignment horizontal="right" vertical="top" indent="1"/>
    </xf>
    <xf numFmtId="3" fontId="4" fillId="0" borderId="30" xfId="0" applyNumberFormat="1" applyFont="1" applyFill="1" applyBorder="1" applyAlignment="1">
      <alignment horizontal="right" vertical="top" indent="1"/>
    </xf>
    <xf numFmtId="9" fontId="4" fillId="0" borderId="35" xfId="0" applyNumberFormat="1" applyFont="1" applyFill="1" applyBorder="1" applyAlignment="1">
      <alignment horizontal="right" vertical="top" indent="1"/>
    </xf>
    <xf numFmtId="9" fontId="4" fillId="0" borderId="30" xfId="0" applyNumberFormat="1" applyFont="1" applyFill="1" applyBorder="1" applyAlignment="1">
      <alignment horizontal="right" vertical="top" indent="1"/>
    </xf>
    <xf numFmtId="3" fontId="4" fillId="0" borderId="31" xfId="0" applyNumberFormat="1" applyFont="1" applyFill="1" applyBorder="1" applyAlignment="1">
      <alignment horizontal="right" vertical="top" indent="1"/>
    </xf>
    <xf numFmtId="3" fontId="4" fillId="0" borderId="67" xfId="0" applyNumberFormat="1" applyFont="1" applyFill="1" applyBorder="1" applyAlignment="1">
      <alignment horizontal="right" vertical="top" indent="1"/>
    </xf>
    <xf numFmtId="0" fontId="4" fillId="0" borderId="0" xfId="0" applyFont="1" applyFill="1" applyBorder="1" applyAlignment="1">
      <alignment vertical="top"/>
    </xf>
    <xf numFmtId="0" fontId="2" fillId="0" borderId="63" xfId="0" applyFont="1" applyFill="1" applyBorder="1"/>
    <xf numFmtId="0" fontId="2" fillId="0" borderId="29" xfId="0" applyFont="1" applyFill="1" applyBorder="1"/>
    <xf numFmtId="0" fontId="2" fillId="0" borderId="28" xfId="0" applyFont="1" applyFill="1" applyBorder="1"/>
    <xf numFmtId="0" fontId="2" fillId="0" borderId="20" xfId="0" applyFont="1" applyFill="1" applyBorder="1"/>
    <xf numFmtId="169" fontId="4" fillId="0" borderId="13" xfId="0" applyNumberFormat="1" applyFont="1" applyFill="1" applyBorder="1"/>
    <xf numFmtId="0" fontId="2" fillId="0" borderId="67" xfId="0" applyFont="1" applyFill="1" applyBorder="1"/>
    <xf numFmtId="0" fontId="4" fillId="0" borderId="31" xfId="0" applyFont="1" applyFill="1" applyBorder="1"/>
    <xf numFmtId="0" fontId="4" fillId="0" borderId="3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</cellXfs>
  <cellStyles count="3">
    <cellStyle name="Komma 2" xfId="2" xr:uid="{C00E25AB-DA4D-432F-B177-6D2873BF86FA}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453960\AppData\Local\Microsoft\Windows\INetCache\Content.Outlook\QKMHLBWN\Kopi%20af%20Bilag%201%20-%20Effektiviseringskrav%20(Makro_generere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.sitad.dk\dfs\CU2204\enheder\VAND\Sagsbehandling\Benchmarking\Benchmarking%202026\5.%20Sagsbehandling\Dataark%20til%20sagsbehandling\Arkiv\Statusark%20BM%202025_SV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Benchmarking/Benchmarking%202026/5.%20Sagsbehandling/Dataark%20til%20sagsbehandling/Statusark%20BM%202025_SV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Benchmarking/Benchmarking%202018%20-%20sagsbehandling/Dataark%20til%20sagsbehandling/Statusark%20BM%20spildevand2018%20-%20Efter%20MOGS-klagesa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.sitad.dk\dfs\VAND\Sagsbehandling\Benchmarking\Benchmarking%202018%20-%20sagsbehandling\Dataark%20til%20sagsbehandling\Statusark%20BM%20spildevand2018%20-%20Efter%20MOGS-klagesa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453960\Desktop\Eget%20Statusark%20BM%202025_S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Beskrivelse af data til R-koder"/>
      <sheetName val="Potentialer og krav"/>
      <sheetName val="Netvolumenmål gns."/>
      <sheetName val="Netvolumenmål 2023"/>
      <sheetName val="Netvolumenmål 2024"/>
      <sheetName val="Costdrivere gns."/>
      <sheetName val="Costdrivere 2023"/>
      <sheetName val="Costdrivere 2024"/>
      <sheetName val="Renseanlæg"/>
      <sheetName val="Overskriften Hjælp"/>
      <sheetName val="Nøgletal"/>
      <sheetName val="Costdrivere gns. ol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Potentialer og krav"/>
      <sheetName val="Opstart"/>
      <sheetName val="Netvolumenmål gns."/>
      <sheetName val="Netvolumenmål 2023"/>
      <sheetName val="Netvolumenmål 2024"/>
      <sheetName val="Costdrivere gns."/>
      <sheetName val="Costdrivere 2023"/>
      <sheetName val="Costdrivere 2024"/>
      <sheetName val="Costdriveranalyse"/>
      <sheetName val="Renseanlæg"/>
      <sheetName val="Overskriften Hjælp"/>
      <sheetName val="Kopier til Bilag 1"/>
      <sheetName val="Nøgletal"/>
      <sheetName val="Costdrivere gns. old"/>
    </sheetNames>
    <sheetDataSet>
      <sheetData sheetId="0" refreshError="1"/>
      <sheetData sheetId="1">
        <row r="1">
          <cell r="C1">
            <v>1.0356000000000001</v>
          </cell>
        </row>
      </sheetData>
      <sheetData sheetId="2">
        <row r="3">
          <cell r="B3">
            <v>2025</v>
          </cell>
        </row>
      </sheetData>
      <sheetData sheetId="3">
        <row r="7">
          <cell r="A7" t="str">
            <v>S001</v>
          </cell>
        </row>
      </sheetData>
      <sheetData sheetId="4" refreshError="1"/>
      <sheetData sheetId="5" refreshError="1"/>
      <sheetData sheetId="6">
        <row r="8">
          <cell r="A8" t="str">
            <v>S001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År</v>
          </cell>
          <cell r="B1" t="str">
            <v>Prisudvikling</v>
          </cell>
          <cell r="C1" t="str">
            <v>Prisudvikling + 1</v>
          </cell>
        </row>
        <row r="2">
          <cell r="A2" t="str">
            <v>2014-2015</v>
          </cell>
          <cell r="B2">
            <v>-3.8E-3</v>
          </cell>
          <cell r="C2">
            <v>0.99619999999999997</v>
          </cell>
        </row>
        <row r="3">
          <cell r="A3" t="str">
            <v>2015-2016</v>
          </cell>
          <cell r="B3">
            <v>1.2699999999999999E-2</v>
          </cell>
          <cell r="C3">
            <v>1.0126999999999999</v>
          </cell>
        </row>
        <row r="4">
          <cell r="A4" t="str">
            <v>2016-2017</v>
          </cell>
          <cell r="B4">
            <v>1.7500000000000002E-2</v>
          </cell>
          <cell r="C4">
            <v>1.0175000000000001</v>
          </cell>
        </row>
        <row r="5">
          <cell r="A5" t="str">
            <v>2017-2018</v>
          </cell>
          <cell r="B5">
            <v>1.6899999999999998E-2</v>
          </cell>
          <cell r="C5">
            <v>1.0168999999999999</v>
          </cell>
        </row>
        <row r="6">
          <cell r="A6" t="str">
            <v>2018-2019</v>
          </cell>
          <cell r="B6">
            <v>1.9699999999999999E-2</v>
          </cell>
          <cell r="C6">
            <v>1.0197000000000001</v>
          </cell>
        </row>
        <row r="7">
          <cell r="A7" t="str">
            <v>2019-2020</v>
          </cell>
          <cell r="B7">
            <v>1.2200000000000001E-2</v>
          </cell>
          <cell r="C7">
            <v>1.0122</v>
          </cell>
        </row>
        <row r="8">
          <cell r="A8" t="str">
            <v>2020-2021</v>
          </cell>
          <cell r="B8">
            <v>3.3E-3</v>
          </cell>
          <cell r="C8">
            <v>1.0033000000000001</v>
          </cell>
        </row>
        <row r="9">
          <cell r="A9" t="str">
            <v>2021-2022</v>
          </cell>
          <cell r="B9">
            <v>3.56E-2</v>
          </cell>
          <cell r="C9">
            <v>1.0356000000000001</v>
          </cell>
        </row>
        <row r="10">
          <cell r="A10" t="str">
            <v>2022-2023</v>
          </cell>
          <cell r="B10">
            <v>8.0799999999999997E-2</v>
          </cell>
          <cell r="C10">
            <v>1.0808</v>
          </cell>
        </row>
        <row r="11">
          <cell r="A11" t="str">
            <v>2023-2024</v>
          </cell>
          <cell r="B11">
            <v>6.6299999999999998E-2</v>
          </cell>
          <cell r="C11">
            <v>1.0663</v>
          </cell>
        </row>
      </sheetData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Beskrivelse af data til R-koder"/>
      <sheetName val="Potentialer og krav"/>
      <sheetName val="Opstart"/>
      <sheetName val="Netvolumenmål gns."/>
      <sheetName val="Netvolumenmål 2023"/>
      <sheetName val="Netvolumenmål 2024"/>
      <sheetName val="Costdrivere gns."/>
      <sheetName val="Costdrivere 2024"/>
      <sheetName val="Costdrivere 2023"/>
      <sheetName val="Renseanlæg"/>
      <sheetName val="Overskriften Hjælp"/>
      <sheetName val="Kopier til Bilag 1"/>
      <sheetName val="Nøgletal"/>
      <sheetName val="Costdrivere gns. old"/>
    </sheetNames>
    <sheetDataSet>
      <sheetData sheetId="0"/>
      <sheetData sheetId="1"/>
      <sheetData sheetId="2"/>
      <sheetData sheetId="3">
        <row r="3">
          <cell r="B3">
            <v>2025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entialer og krav"/>
      <sheetName val="Netvolumenmål"/>
      <sheetName val="Costdrivere"/>
      <sheetName val="Opdelte costdrivere"/>
      <sheetName val="Opdelt renseanlæg"/>
      <sheetName val="Tæthed"/>
      <sheetName val="Tillæg"/>
      <sheetName val="korr grundlag"/>
      <sheetName val="Costdriveranalyse"/>
      <sheetName val="Alder"/>
      <sheetName val="Ark1"/>
      <sheetName val="Ark2"/>
    </sheetNames>
    <sheetDataSet>
      <sheetData sheetId="0"/>
      <sheetData sheetId="1"/>
      <sheetData sheetId="2">
        <row r="3">
          <cell r="B3" t="str">
            <v>S001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entialer og krav"/>
      <sheetName val="Netvolumenmål"/>
      <sheetName val="Costdrivere"/>
      <sheetName val="Opdelte costdrivere"/>
      <sheetName val="Opdelt renseanlæg"/>
      <sheetName val="Tæthed"/>
      <sheetName val="Tillæg"/>
      <sheetName val="korr grundlag"/>
      <sheetName val="Costdriveranalyse"/>
      <sheetName val="Alder"/>
      <sheetName val="Ark1"/>
      <sheetName val="Ark2"/>
    </sheetNames>
    <sheetDataSet>
      <sheetData sheetId="0"/>
      <sheetData sheetId="1"/>
      <sheetData sheetId="2">
        <row r="3">
          <cell r="B3" t="str">
            <v>S001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Beskrivelse af data til R-koder"/>
      <sheetName val="Potentialer og krav"/>
      <sheetName val="Opstart"/>
      <sheetName val="Netvolumenmål gns."/>
      <sheetName val="Netvolumenmål 2023"/>
      <sheetName val="Netvolumenmål 2024"/>
      <sheetName val="Costdrivere gns."/>
      <sheetName val="Costdrivere 2024"/>
      <sheetName val="Costdrivere 2023"/>
      <sheetName val="Costdriveranalyse"/>
      <sheetName val="Renseanlæg"/>
      <sheetName val="Overskriften Hjælp"/>
      <sheetName val="Kopier til Bilag 1"/>
      <sheetName val="Nøgletal"/>
      <sheetName val="Costdrivere gns.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År</v>
          </cell>
          <cell r="B1" t="str">
            <v>Prisudvikling</v>
          </cell>
          <cell r="C1" t="str">
            <v>Prisudvikling + 1</v>
          </cell>
        </row>
        <row r="2">
          <cell r="A2" t="str">
            <v>2014-2015</v>
          </cell>
          <cell r="B2">
            <v>-3.8E-3</v>
          </cell>
          <cell r="C2">
            <v>0.99619999999999997</v>
          </cell>
        </row>
        <row r="3">
          <cell r="A3" t="str">
            <v>2015-2016</v>
          </cell>
          <cell r="B3">
            <v>1.2699999999999999E-2</v>
          </cell>
          <cell r="C3">
            <v>1.0126999999999999</v>
          </cell>
        </row>
        <row r="4">
          <cell r="A4" t="str">
            <v>2016-2017</v>
          </cell>
          <cell r="B4">
            <v>1.7500000000000002E-2</v>
          </cell>
          <cell r="C4">
            <v>1.0175000000000001</v>
          </cell>
        </row>
        <row r="5">
          <cell r="A5" t="str">
            <v>2017-2018</v>
          </cell>
          <cell r="B5">
            <v>1.6899999999999998E-2</v>
          </cell>
          <cell r="C5">
            <v>1.0168999999999999</v>
          </cell>
        </row>
        <row r="6">
          <cell r="A6" t="str">
            <v>2018-2019</v>
          </cell>
          <cell r="B6">
            <v>1.9699999999999999E-2</v>
          </cell>
          <cell r="C6">
            <v>1.0197000000000001</v>
          </cell>
        </row>
        <row r="7">
          <cell r="A7" t="str">
            <v>2019-2020</v>
          </cell>
          <cell r="B7">
            <v>1.2200000000000001E-2</v>
          </cell>
          <cell r="C7">
            <v>1.0122</v>
          </cell>
        </row>
        <row r="8">
          <cell r="A8" t="str">
            <v>2020-2021</v>
          </cell>
          <cell r="B8">
            <v>3.3E-3</v>
          </cell>
          <cell r="C8">
            <v>1.0033000000000001</v>
          </cell>
        </row>
        <row r="9">
          <cell r="A9" t="str">
            <v>2021-2022</v>
          </cell>
          <cell r="B9">
            <v>3.56E-2</v>
          </cell>
          <cell r="C9">
            <v>1.0356000000000001</v>
          </cell>
        </row>
        <row r="10">
          <cell r="A10" t="str">
            <v>2022-2023</v>
          </cell>
          <cell r="B10">
            <v>8.0799999999999997E-2</v>
          </cell>
          <cell r="C10">
            <v>1.0808</v>
          </cell>
        </row>
        <row r="11">
          <cell r="A11" t="str">
            <v>2023-2024</v>
          </cell>
          <cell r="B11">
            <v>6.6299999999999998E-2</v>
          </cell>
          <cell r="C11">
            <v>1.0663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C03E-ABFC-4C40-BFDA-C5AE265ACD25}">
  <sheetPr codeName="R_koder"/>
  <dimension ref="A1:AK103"/>
  <sheetViews>
    <sheetView tabSelected="1" workbookViewId="0"/>
  </sheetViews>
  <sheetFormatPr defaultColWidth="9.140625" defaultRowHeight="12.75" x14ac:dyDescent="0.2"/>
  <cols>
    <col min="1" max="1" width="40.7109375" style="9" bestFit="1" customWidth="1"/>
    <col min="2" max="2" width="5.140625" style="9" bestFit="1" customWidth="1"/>
    <col min="3" max="3" width="8.7109375" style="9" bestFit="1" customWidth="1"/>
    <col min="4" max="4" width="9" style="9" bestFit="1" customWidth="1"/>
    <col min="5" max="5" width="12.7109375" style="9" bestFit="1" customWidth="1"/>
    <col min="6" max="7" width="11.28515625" style="9" bestFit="1" customWidth="1"/>
    <col min="8" max="8" width="11.140625" style="9" bestFit="1" customWidth="1"/>
    <col min="9" max="9" width="11.28515625" style="9" bestFit="1" customWidth="1"/>
    <col min="10" max="10" width="15.42578125" style="9" bestFit="1" customWidth="1"/>
    <col min="11" max="11" width="18" style="9" bestFit="1" customWidth="1"/>
    <col min="12" max="12" width="17" style="9" bestFit="1" customWidth="1"/>
    <col min="13" max="13" width="18.140625" style="9" bestFit="1" customWidth="1"/>
    <col min="14" max="14" width="15.85546875" style="9" bestFit="1" customWidth="1"/>
    <col min="15" max="15" width="18.7109375" style="9" bestFit="1" customWidth="1"/>
    <col min="16" max="16" width="14.42578125" style="9" customWidth="1"/>
    <col min="17" max="17" width="5.28515625" style="9" customWidth="1"/>
    <col min="18" max="19" width="11.28515625" style="9" bestFit="1" customWidth="1"/>
    <col min="20" max="21" width="10.28515625" style="9" bestFit="1" customWidth="1"/>
    <col min="22" max="22" width="11.28515625" style="9" bestFit="1" customWidth="1"/>
    <col min="23" max="23" width="10.140625" style="9" bestFit="1" customWidth="1"/>
    <col min="24" max="24" width="11" style="9" bestFit="1" customWidth="1"/>
    <col min="25" max="25" width="11.7109375" style="9" bestFit="1" customWidth="1"/>
    <col min="26" max="27" width="10.28515625" style="9" bestFit="1" customWidth="1"/>
    <col min="28" max="28" width="18.7109375" style="9" bestFit="1" customWidth="1"/>
    <col min="29" max="29" width="16" style="9" bestFit="1" customWidth="1"/>
    <col min="30" max="30" width="17.28515625" style="9" bestFit="1" customWidth="1"/>
    <col min="31" max="31" width="18.42578125" style="9" bestFit="1" customWidth="1"/>
    <col min="32" max="32" width="15.140625" style="9" bestFit="1" customWidth="1"/>
    <col min="33" max="33" width="19" style="9" bestFit="1" customWidth="1"/>
    <col min="34" max="34" width="19.85546875" style="9" bestFit="1" customWidth="1"/>
    <col min="35" max="35" width="20.5703125" style="9" bestFit="1" customWidth="1"/>
    <col min="36" max="36" width="16.140625" style="9" bestFit="1" customWidth="1"/>
    <col min="37" max="37" width="13.85546875" style="9" bestFit="1" customWidth="1"/>
    <col min="38" max="16384" width="9.140625" style="9"/>
  </cols>
  <sheetData>
    <row r="1" spans="1:37" ht="13.5" thickBot="1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7" t="s">
        <v>15</v>
      </c>
      <c r="Q1" s="8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7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7" t="s">
        <v>36</v>
      </c>
    </row>
    <row r="2" spans="1:37" x14ac:dyDescent="0.2">
      <c r="A2" s="10" t="s">
        <v>37</v>
      </c>
      <c r="B2" s="11" t="s">
        <v>38</v>
      </c>
      <c r="C2" s="12">
        <f ca="1">SUMIF('Netvolumenmål gns.'!$A$4:$R$104,'Til R-koder'!B2,'Netvolumenmål gns.'!$C$4:$C$104)</f>
        <v>46.650572773758</v>
      </c>
      <c r="D2" s="12">
        <f ca="1">SUMIF('Netvolumenmål gns.'!$A$4:$R$104,'Til R-koder'!B2,'Netvolumenmål gns.'!$D$4:$D$104)</f>
        <v>0.13579887992870901</v>
      </c>
      <c r="E2" s="13">
        <f ca="1">SUMIF('Netvolumenmål gns.'!$A$4:$R$104,'Til R-koder'!B2,'Netvolumenmål gns.'!$E$4:$E$104)</f>
        <v>9138116.8556989469</v>
      </c>
      <c r="F2" s="13">
        <f ca="1">SUMIF('Netvolumenmål gns.'!$A$4:$R$104,'Til R-koder'!B2,'Netvolumenmål gns.'!$F$4:$F$104)</f>
        <v>52308121.265000001</v>
      </c>
      <c r="G2" s="13">
        <f ca="1">SUMIF('Netvolumenmål gns.'!$A$4:$R$104,'Til R-koder'!B2,'Netvolumenmål gns.'!$P$4:$P$104)</f>
        <v>20364586.956</v>
      </c>
      <c r="H2" s="13">
        <f ca="1">SUMIF('Netvolumenmål gns.'!$A$4:$R$104,'Til R-koder'!B2,'Netvolumenmål gns.'!$Q$4:$Q$104)</f>
        <v>41512789.76126425</v>
      </c>
      <c r="I2" s="14">
        <f ca="1">SUMIF('Netvolumenmål gns.'!$A$4:$R$104,'Til R-koder'!B2,'Netvolumenmål gns.'!$R$4:$R$104)</f>
        <v>61877376.71726425</v>
      </c>
      <c r="J2" s="12">
        <v>46.650572773758</v>
      </c>
      <c r="K2" s="12">
        <v>0.13579887992870901</v>
      </c>
      <c r="L2" s="13">
        <v>9138116.8556989469</v>
      </c>
      <c r="M2" s="13">
        <v>52308121.265000001</v>
      </c>
      <c r="N2" s="13">
        <v>20364586.956</v>
      </c>
      <c r="O2" s="13">
        <v>41512789.76126425</v>
      </c>
      <c r="P2" s="13">
        <v>61877376.71726425</v>
      </c>
      <c r="Q2" s="15" t="s">
        <v>471</v>
      </c>
      <c r="R2" s="16">
        <f ca="1">SUMIF('Costdrivere gns.'!$A$5:$L$105,'Til R-koder'!B2,'Costdrivere gns.'!$C$5:$C$105)</f>
        <v>2072186.07</v>
      </c>
      <c r="S2" s="16">
        <f ca="1">SUMIF('Costdrivere gns.'!$A$5:$L$105,'Til R-koder'!B2,'Costdrivere gns.'!$D$5:$D$105)</f>
        <v>1295699.8899999999</v>
      </c>
      <c r="T2" s="16">
        <f ca="1">SUMIF('Costdrivere gns.'!$A$5:$L$105,'Til R-koder'!B2,'Costdrivere gns.'!$E$5:$E$105)</f>
        <v>942474.25</v>
      </c>
      <c r="U2" s="16">
        <f ca="1">SUMIF('Costdrivere gns.'!$A$5:$L$105,'Til R-koder'!B2,'Costdrivere gns.'!$F$5:$F$105)</f>
        <v>27544.5</v>
      </c>
      <c r="V2" s="16">
        <f ca="1">SUMIF('Costdrivere gns.'!$A$5:$L$105,'Til R-koder'!B2,'Costdrivere gns.'!$G$5:$G$105)</f>
        <v>0</v>
      </c>
      <c r="W2" s="16">
        <f ca="1">SUMIF('Costdrivere gns.'!$A$5:$L$105,'Til R-koder'!B2,'Costdrivere gns.'!$H$5:$H$105)</f>
        <v>0</v>
      </c>
      <c r="X2" s="16">
        <f ca="1">SUMIF('Costdrivere gns.'!$A$5:$L$105,'Til R-koder'!B2,'Costdrivere gns.'!$I$5:$I$105)</f>
        <v>0</v>
      </c>
      <c r="Y2" s="16">
        <f ca="1">SUMIF('Costdrivere gns.'!$A$5:$L$105,'Til R-koder'!B2,'Costdrivere gns.'!$J$5:$J$105)</f>
        <v>0</v>
      </c>
      <c r="Z2" s="16">
        <f ca="1">SUMIF('Costdrivere gns.'!$A$5:$L$105,'Til R-koder'!B2,'Costdrivere gns.'!$K$5:$K$105)</f>
        <v>1188985.145</v>
      </c>
      <c r="AA2" s="14">
        <f ca="1">SUMIF('Costdrivere gns.'!$A$5:$L$105,'Til R-koder'!B2,'Costdrivere gns.'!$L$5:$L$105)</f>
        <v>3611227</v>
      </c>
      <c r="AB2" s="17">
        <v>2072186.07</v>
      </c>
      <c r="AC2" s="17">
        <v>1295699.8899999999</v>
      </c>
      <c r="AD2" s="17">
        <v>942474.25</v>
      </c>
      <c r="AE2" s="17">
        <v>27544.5</v>
      </c>
      <c r="AF2" s="17">
        <v>0</v>
      </c>
      <c r="AG2" s="17">
        <v>0</v>
      </c>
      <c r="AH2" s="17">
        <v>0</v>
      </c>
      <c r="AI2" s="17">
        <v>0</v>
      </c>
      <c r="AJ2" s="17">
        <v>1188985.145</v>
      </c>
      <c r="AK2" s="14">
        <v>3611227</v>
      </c>
    </row>
    <row r="3" spans="1:37" x14ac:dyDescent="0.2">
      <c r="A3" s="18" t="s">
        <v>39</v>
      </c>
      <c r="B3" s="19" t="s">
        <v>40</v>
      </c>
      <c r="C3" s="20">
        <f ca="1">SUMIF('Netvolumenmål gns.'!$A$4:$R$104,'Til R-koder'!B3,'Netvolumenmål gns.'!$C$4:$C$104)</f>
        <v>34.865216067346751</v>
      </c>
      <c r="D3" s="20">
        <f ca="1">SUMIF('Netvolumenmål gns.'!$A$4:$R$104,'Til R-koder'!B3,'Netvolumenmål gns.'!$D$4:$D$104)</f>
        <v>4.7110913149147615E-2</v>
      </c>
      <c r="E3" s="21">
        <f ca="1">SUMIF('Netvolumenmål gns.'!$A$4:$R$104,'Til R-koder'!B3,'Netvolumenmål gns.'!$E$4:$E$104)</f>
        <v>14254735.063311884</v>
      </c>
      <c r="F3" s="21">
        <f ca="1">SUMIF('Netvolumenmål gns.'!$A$4:$R$104,'Til R-koder'!B3,'Netvolumenmål gns.'!$F$4:$F$104)</f>
        <v>43876752.244999997</v>
      </c>
      <c r="G3" s="21">
        <f ca="1">SUMIF('Netvolumenmål gns.'!$A$4:$R$104,'Til R-koder'!B3,'Netvolumenmål gns.'!$P$4:$P$104)</f>
        <v>16463714.9356</v>
      </c>
      <c r="H3" s="21">
        <f ca="1">SUMIF('Netvolumenmål gns.'!$A$4:$R$104,'Til R-koder'!B3,'Netvolumenmål gns.'!$Q$4:$Q$104)</f>
        <v>43215945.389883548</v>
      </c>
      <c r="I3" s="22">
        <f ca="1">SUMIF('Netvolumenmål gns.'!$A$4:$R$104,'Til R-koder'!B3,'Netvolumenmål gns.'!$R$4:$R$104)</f>
        <v>59679660.325483553</v>
      </c>
      <c r="J3" s="20">
        <v>34.865216067346751</v>
      </c>
      <c r="K3" s="20">
        <v>4.7110913149147615E-2</v>
      </c>
      <c r="L3" s="21">
        <v>14254735.063311884</v>
      </c>
      <c r="M3" s="21">
        <v>43876752.244999997</v>
      </c>
      <c r="N3" s="21">
        <v>16463714.9356</v>
      </c>
      <c r="O3" s="21">
        <v>43215945.389883548</v>
      </c>
      <c r="P3" s="22">
        <v>59679660.325483553</v>
      </c>
      <c r="Q3" s="23" t="s">
        <v>472</v>
      </c>
      <c r="R3" s="24">
        <f ca="1">SUMIF('Costdrivere gns.'!$A$5:$L$105,'Til R-koder'!B3,'Costdrivere gns.'!$C$5:$C$105)</f>
        <v>2169476.64</v>
      </c>
      <c r="S3" s="24">
        <f ca="1">SUMIF('Costdrivere gns.'!$A$5:$L$105,'Til R-koder'!B3,'Costdrivere gns.'!$D$5:$D$105)</f>
        <v>2401051.8450000002</v>
      </c>
      <c r="T3" s="24">
        <f ca="1">SUMIF('Costdrivere gns.'!$A$5:$L$105,'Til R-koder'!B3,'Costdrivere gns.'!$E$5:$E$105)</f>
        <v>209246.7</v>
      </c>
      <c r="U3" s="24">
        <f ca="1">SUMIF('Costdrivere gns.'!$A$5:$L$105,'Til R-koder'!B3,'Costdrivere gns.'!$F$5:$F$105)</f>
        <v>26087.7</v>
      </c>
      <c r="V3" s="24">
        <f ca="1">SUMIF('Costdrivere gns.'!$A$5:$L$105,'Til R-koder'!B3,'Costdrivere gns.'!$G$5:$G$105)</f>
        <v>4417333.8499999996</v>
      </c>
      <c r="W3" s="24">
        <f ca="1">SUMIF('Costdrivere gns.'!$A$5:$L$105,'Til R-koder'!B3,'Costdrivere gns.'!$H$5:$H$105)</f>
        <v>0</v>
      </c>
      <c r="X3" s="24">
        <f ca="1">SUMIF('Costdrivere gns.'!$A$5:$L$105,'Til R-koder'!B3,'Costdrivere gns.'!$I$5:$I$105)</f>
        <v>908820.45499999996</v>
      </c>
      <c r="Y3" s="24">
        <f ca="1">SUMIF('Costdrivere gns.'!$A$5:$L$105,'Til R-koder'!B3,'Costdrivere gns.'!$J$5:$J$105)</f>
        <v>966144.21499999997</v>
      </c>
      <c r="Z3" s="24">
        <f ca="1">SUMIF('Costdrivere gns.'!$A$5:$L$105,'Til R-koder'!B3,'Costdrivere gns.'!$K$5:$K$105)</f>
        <v>1168285.19</v>
      </c>
      <c r="AA3" s="22">
        <f ca="1">SUMIF('Costdrivere gns.'!$A$5:$L$105,'Til R-koder'!B3,'Costdrivere gns.'!$L$5:$L$105)</f>
        <v>1988288.47</v>
      </c>
      <c r="AB3" s="25">
        <v>2169476.64</v>
      </c>
      <c r="AC3" s="25">
        <v>2401051.8450000002</v>
      </c>
      <c r="AD3" s="25">
        <v>209246.7</v>
      </c>
      <c r="AE3" s="25">
        <v>26087.7</v>
      </c>
      <c r="AF3" s="25">
        <v>4417333.8499999996</v>
      </c>
      <c r="AG3" s="25">
        <v>0</v>
      </c>
      <c r="AH3" s="25">
        <v>908820.45499999996</v>
      </c>
      <c r="AI3" s="25">
        <v>966144.21499999997</v>
      </c>
      <c r="AJ3" s="25">
        <v>1168285.19</v>
      </c>
      <c r="AK3" s="22">
        <v>1988288.47</v>
      </c>
    </row>
    <row r="4" spans="1:37" x14ac:dyDescent="0.2">
      <c r="A4" s="18" t="s">
        <v>41</v>
      </c>
      <c r="B4" s="19" t="s">
        <v>42</v>
      </c>
      <c r="C4" s="20">
        <f ca="1">SUMIF('Netvolumenmål gns.'!$A$4:$R$104,'Til R-koder'!B4,'Netvolumenmål gns.'!$C$4:$C$104)</f>
        <v>31.758840668210901</v>
      </c>
      <c r="D4" s="20">
        <f ca="1">SUMIF('Netvolumenmål gns.'!$A$4:$R$104,'Til R-koder'!B4,'Netvolumenmål gns.'!$D$4:$D$104)</f>
        <v>2.3961045247327242E-2</v>
      </c>
      <c r="E4" s="21">
        <f ca="1">SUMIF('Netvolumenmål gns.'!$A$4:$R$104,'Til R-koder'!B4,'Netvolumenmål gns.'!$E$4:$E$104)</f>
        <v>55556606.463357389</v>
      </c>
      <c r="F4" s="21">
        <f ca="1">SUMIF('Netvolumenmål gns.'!$A$4:$R$104,'Til R-koder'!B4,'Netvolumenmål gns.'!$F$4:$F$104)</f>
        <v>178484951.56</v>
      </c>
      <c r="G4" s="21">
        <f ca="1">SUMIF('Netvolumenmål gns.'!$A$4:$R$104,'Til R-koder'!B4,'Netvolumenmål gns.'!$P$4:$P$104)</f>
        <v>64469511.114399999</v>
      </c>
      <c r="H4" s="21">
        <f ca="1">SUMIF('Netvolumenmål gns.'!$A$4:$R$104,'Til R-koder'!B4,'Netvolumenmål gns.'!$Q$4:$Q$104)</f>
        <v>127315182.26481055</v>
      </c>
      <c r="I4" s="22">
        <f ca="1">SUMIF('Netvolumenmål gns.'!$A$4:$R$104,'Til R-koder'!B4,'Netvolumenmål gns.'!$R$4:$R$104)</f>
        <v>191784693.37921056</v>
      </c>
      <c r="J4" s="20">
        <v>31.758840668210901</v>
      </c>
      <c r="K4" s="20">
        <v>2.3961045247327242E-2</v>
      </c>
      <c r="L4" s="21">
        <v>55556606.463357389</v>
      </c>
      <c r="M4" s="21">
        <v>178484951.56</v>
      </c>
      <c r="N4" s="21">
        <v>64469511.114399999</v>
      </c>
      <c r="O4" s="21">
        <v>127315182.26481055</v>
      </c>
      <c r="P4" s="22">
        <v>191784693.37921056</v>
      </c>
      <c r="Q4" s="23" t="s">
        <v>472</v>
      </c>
      <c r="R4" s="24">
        <f ca="1">SUMIF('Costdrivere gns.'!$A$5:$L$105,'Til R-koder'!B4,'Costdrivere gns.'!$C$5:$C$105)</f>
        <v>7422030.0599999996</v>
      </c>
      <c r="S4" s="24">
        <f ca="1">SUMIF('Costdrivere gns.'!$A$5:$L$105,'Til R-koder'!B4,'Costdrivere gns.'!$D$5:$D$105)</f>
        <v>14588646.59</v>
      </c>
      <c r="T4" s="24">
        <f ca="1">SUMIF('Costdrivere gns.'!$A$5:$L$105,'Til R-koder'!B4,'Costdrivere gns.'!$E$5:$E$105)</f>
        <v>653026.52</v>
      </c>
      <c r="U4" s="24">
        <f ca="1">SUMIF('Costdrivere gns.'!$A$5:$L$105,'Til R-koder'!B4,'Costdrivere gns.'!$F$5:$F$105)</f>
        <v>575582.11</v>
      </c>
      <c r="V4" s="24">
        <f ca="1">SUMIF('Costdrivere gns.'!$A$5:$L$105,'Til R-koder'!B4,'Costdrivere gns.'!$G$5:$G$105)</f>
        <v>19969309.940000001</v>
      </c>
      <c r="W4" s="24">
        <f ca="1">SUMIF('Costdrivere gns.'!$A$5:$L$105,'Til R-koder'!B4,'Costdrivere gns.'!$H$5:$H$105)</f>
        <v>186108.46</v>
      </c>
      <c r="X4" s="24">
        <f ca="1">SUMIF('Costdrivere gns.'!$A$5:$L$105,'Til R-koder'!B4,'Costdrivere gns.'!$I$5:$I$105)</f>
        <v>1503853.415</v>
      </c>
      <c r="Y4" s="24">
        <f ca="1">SUMIF('Costdrivere gns.'!$A$5:$L$105,'Til R-koder'!B4,'Costdrivere gns.'!$J$5:$J$105)</f>
        <v>2639877.85</v>
      </c>
      <c r="Z4" s="24">
        <f ca="1">SUMIF('Costdrivere gns.'!$A$5:$L$105,'Til R-koder'!B4,'Costdrivere gns.'!$K$5:$K$105)</f>
        <v>2053596.2350000001</v>
      </c>
      <c r="AA4" s="22">
        <f ca="1">SUMIF('Costdrivere gns.'!$A$5:$L$105,'Til R-koder'!B4,'Costdrivere gns.'!$L$5:$L$105)</f>
        <v>5964575.29</v>
      </c>
      <c r="AB4" s="25">
        <v>7422030.0599999996</v>
      </c>
      <c r="AC4" s="25">
        <v>14588646.59</v>
      </c>
      <c r="AD4" s="25">
        <v>653026.52</v>
      </c>
      <c r="AE4" s="25">
        <v>575582.11</v>
      </c>
      <c r="AF4" s="25">
        <v>19969309.940000001</v>
      </c>
      <c r="AG4" s="25">
        <v>186108.46</v>
      </c>
      <c r="AH4" s="25">
        <v>1503853.415</v>
      </c>
      <c r="AI4" s="25">
        <v>2639877.85</v>
      </c>
      <c r="AJ4" s="25">
        <v>2053596.2350000001</v>
      </c>
      <c r="AK4" s="22">
        <v>5964575.29</v>
      </c>
    </row>
    <row r="5" spans="1:37" x14ac:dyDescent="0.2">
      <c r="A5" s="18" t="s">
        <v>43</v>
      </c>
      <c r="B5" s="19" t="s">
        <v>44</v>
      </c>
      <c r="C5" s="20">
        <f ca="1">SUMIF('Netvolumenmål gns.'!$A$4:$R$104,'Til R-koder'!B5,'Netvolumenmål gns.'!$C$4:$C$104)</f>
        <v>37.886221942872098</v>
      </c>
      <c r="D5" s="20">
        <f ca="1">SUMIF('Netvolumenmål gns.'!$A$4:$R$104,'Til R-koder'!B5,'Netvolumenmål gns.'!$D$4:$D$104)</f>
        <v>2.096435280053642E-2</v>
      </c>
      <c r="E5" s="21">
        <f ca="1">SUMIF('Netvolumenmål gns.'!$A$4:$R$104,'Til R-koder'!B5,'Netvolumenmål gns.'!$E$4:$E$104)</f>
        <v>39823441.813195288</v>
      </c>
      <c r="F5" s="21">
        <f ca="1">SUMIF('Netvolumenmål gns.'!$A$4:$R$104,'Til R-koder'!B5,'Netvolumenmål gns.'!$F$4:$F$104)</f>
        <v>153936515.17500001</v>
      </c>
      <c r="G5" s="21">
        <f ca="1">SUMIF('Netvolumenmål gns.'!$A$4:$R$104,'Til R-koder'!B5,'Netvolumenmål gns.'!$P$4:$P$104)</f>
        <v>35248305.377599999</v>
      </c>
      <c r="H5" s="21">
        <f ca="1">SUMIF('Netvolumenmål gns.'!$A$4:$R$104,'Til R-koder'!B5,'Netvolumenmål gns.'!$Q$4:$Q$104)</f>
        <v>115538767.22245295</v>
      </c>
      <c r="I5" s="22">
        <f ca="1">SUMIF('Netvolumenmål gns.'!$A$4:$R$104,'Til R-koder'!B5,'Netvolumenmål gns.'!$R$4:$R$104)</f>
        <v>150787072.60005295</v>
      </c>
      <c r="J5" s="20">
        <v>37.886221942872098</v>
      </c>
      <c r="K5" s="20">
        <v>2.096435280053642E-2</v>
      </c>
      <c r="L5" s="21">
        <v>39823441.813195288</v>
      </c>
      <c r="M5" s="21">
        <v>153936515.17500001</v>
      </c>
      <c r="N5" s="21">
        <v>35248305.377599999</v>
      </c>
      <c r="O5" s="21">
        <v>115538767.22245295</v>
      </c>
      <c r="P5" s="22">
        <v>150787072.60005295</v>
      </c>
      <c r="Q5" s="23" t="s">
        <v>472</v>
      </c>
      <c r="R5" s="24">
        <f ca="1">SUMIF('Costdrivere gns.'!$A$5:$L$105,'Til R-koder'!B5,'Costdrivere gns.'!$C$5:$C$105)</f>
        <v>6790521.5049999999</v>
      </c>
      <c r="S5" s="24">
        <f ca="1">SUMIF('Costdrivere gns.'!$A$5:$L$105,'Til R-koder'!B5,'Costdrivere gns.'!$D$5:$D$105)</f>
        <v>9849680.7650000006</v>
      </c>
      <c r="T5" s="24">
        <f ca="1">SUMIF('Costdrivere gns.'!$A$5:$L$105,'Til R-koder'!B5,'Costdrivere gns.'!$E$5:$E$105)</f>
        <v>1154394.2150000001</v>
      </c>
      <c r="U5" s="24">
        <f ca="1">SUMIF('Costdrivere gns.'!$A$5:$L$105,'Til R-koder'!B5,'Costdrivere gns.'!$F$5:$F$105)</f>
        <v>36285.29</v>
      </c>
      <c r="V5" s="24">
        <f ca="1">SUMIF('Costdrivere gns.'!$A$5:$L$105,'Til R-koder'!B5,'Costdrivere gns.'!$G$5:$G$105)</f>
        <v>12697636.68</v>
      </c>
      <c r="W5" s="24">
        <f ca="1">SUMIF('Costdrivere gns.'!$A$5:$L$105,'Til R-koder'!B5,'Costdrivere gns.'!$H$5:$H$105)</f>
        <v>2863.21</v>
      </c>
      <c r="X5" s="24">
        <f ca="1">SUMIF('Costdrivere gns.'!$A$5:$L$105,'Til R-koder'!B5,'Costdrivere gns.'!$I$5:$I$105)</f>
        <v>1808374.08</v>
      </c>
      <c r="Y5" s="24">
        <f ca="1">SUMIF('Costdrivere gns.'!$A$5:$L$105,'Til R-koder'!B5,'Costdrivere gns.'!$J$5:$J$105)</f>
        <v>1285531.24</v>
      </c>
      <c r="Z5" s="24">
        <f ca="1">SUMIF('Costdrivere gns.'!$A$5:$L$105,'Til R-koder'!B5,'Costdrivere gns.'!$K$5:$K$105)</f>
        <v>1712996.76</v>
      </c>
      <c r="AA5" s="22">
        <f ca="1">SUMIF('Costdrivere gns.'!$A$5:$L$105,'Til R-koder'!B5,'Costdrivere gns.'!$L$5:$L$105)</f>
        <v>4485158.08</v>
      </c>
      <c r="AB5" s="25">
        <v>6790521.5049999999</v>
      </c>
      <c r="AC5" s="25">
        <v>9849680.7650000006</v>
      </c>
      <c r="AD5" s="25">
        <v>1154394.2150000001</v>
      </c>
      <c r="AE5" s="25">
        <v>36285.29</v>
      </c>
      <c r="AF5" s="25">
        <v>12697636.68</v>
      </c>
      <c r="AG5" s="25">
        <v>2863.21</v>
      </c>
      <c r="AH5" s="25">
        <v>1808374.08</v>
      </c>
      <c r="AI5" s="25">
        <v>1285531.24</v>
      </c>
      <c r="AJ5" s="25">
        <v>1712996.76</v>
      </c>
      <c r="AK5" s="22">
        <v>4485158.08</v>
      </c>
    </row>
    <row r="6" spans="1:37" x14ac:dyDescent="0.2">
      <c r="A6" s="18" t="s">
        <v>45</v>
      </c>
      <c r="B6" s="19" t="s">
        <v>46</v>
      </c>
      <c r="C6" s="20">
        <f ca="1">SUMIF('Netvolumenmål gns.'!$A$4:$R$104,'Til R-koder'!B6,'Netvolumenmål gns.'!$C$4:$C$104)</f>
        <v>13.415434572212799</v>
      </c>
      <c r="D6" s="20">
        <f ca="1">SUMIF('Netvolumenmål gns.'!$A$4:$R$104,'Til R-koder'!B6,'Netvolumenmål gns.'!$D$4:$D$104)</f>
        <v>0</v>
      </c>
      <c r="E6" s="21">
        <f ca="1">SUMIF('Netvolumenmål gns.'!$A$4:$R$104,'Til R-koder'!B6,'Netvolumenmål gns.'!$E$4:$E$104)</f>
        <v>21498779.902379937</v>
      </c>
      <c r="F6" s="21">
        <f ca="1">SUMIF('Netvolumenmål gns.'!$A$4:$R$104,'Til R-koder'!B6,'Netvolumenmål gns.'!$F$4:$F$104)</f>
        <v>21089054.725000001</v>
      </c>
      <c r="G6" s="21">
        <f ca="1">SUMIF('Netvolumenmål gns.'!$A$4:$R$104,'Til R-koder'!B6,'Netvolumenmål gns.'!$P$4:$P$104)</f>
        <v>17259235.9364</v>
      </c>
      <c r="H6" s="21">
        <f ca="1">SUMIF('Netvolumenmål gns.'!$A$4:$R$104,'Til R-koder'!B6,'Netvolumenmål gns.'!$Q$4:$Q$104)</f>
        <v>22129182.825059164</v>
      </c>
      <c r="I6" s="22">
        <f ca="1">SUMIF('Netvolumenmål gns.'!$A$4:$R$104,'Til R-koder'!B6,'Netvolumenmål gns.'!$R$4:$R$104)</f>
        <v>39388418.761459157</v>
      </c>
      <c r="J6" s="20">
        <v>13.415434572212799</v>
      </c>
      <c r="K6" s="20">
        <v>0</v>
      </c>
      <c r="L6" s="21">
        <v>21498779.902379937</v>
      </c>
      <c r="M6" s="21">
        <v>21089054.725000001</v>
      </c>
      <c r="N6" s="21">
        <v>17259235.9364</v>
      </c>
      <c r="O6" s="21">
        <v>22129182.825059164</v>
      </c>
      <c r="P6" s="22">
        <v>39388418.761459157</v>
      </c>
      <c r="Q6" s="23" t="s">
        <v>473</v>
      </c>
      <c r="R6" s="24">
        <f ca="1">SUMIF('Costdrivere gns.'!$A$5:$L$105,'Til R-koder'!B6,'Costdrivere gns.'!$C$5:$C$105)</f>
        <v>0</v>
      </c>
      <c r="S6" s="24">
        <f ca="1">SUMIF('Costdrivere gns.'!$A$5:$L$105,'Til R-koder'!B6,'Costdrivere gns.'!$D$5:$D$105)</f>
        <v>211053.5</v>
      </c>
      <c r="T6" s="24">
        <f ca="1">SUMIF('Costdrivere gns.'!$A$5:$L$105,'Til R-koder'!B6,'Costdrivere gns.'!$E$5:$E$105)</f>
        <v>11678.02</v>
      </c>
      <c r="U6" s="24">
        <f ca="1">SUMIF('Costdrivere gns.'!$A$5:$L$105,'Til R-koder'!B6,'Costdrivere gns.'!$F$5:$F$105)</f>
        <v>20811.400000000001</v>
      </c>
      <c r="V6" s="24">
        <f ca="1">SUMIF('Costdrivere gns.'!$A$5:$L$105,'Til R-koder'!B6,'Costdrivere gns.'!$G$5:$G$105)</f>
        <v>16835289.204999998</v>
      </c>
      <c r="W6" s="24">
        <f ca="1">SUMIF('Costdrivere gns.'!$A$5:$L$105,'Til R-koder'!B6,'Costdrivere gns.'!$H$5:$H$105)</f>
        <v>0</v>
      </c>
      <c r="X6" s="24">
        <f ca="1">SUMIF('Costdrivere gns.'!$A$5:$L$105,'Til R-koder'!B6,'Costdrivere gns.'!$I$5:$I$105)</f>
        <v>1461028.895</v>
      </c>
      <c r="Y6" s="24">
        <f ca="1">SUMIF('Costdrivere gns.'!$A$5:$L$105,'Til R-koder'!B6,'Costdrivere gns.'!$J$5:$J$105)</f>
        <v>1237161.6850000001</v>
      </c>
      <c r="Z6" s="24">
        <f ca="1">SUMIF('Costdrivere gns.'!$A$5:$L$105,'Til R-koder'!B6,'Costdrivere gns.'!$K$5:$K$105)</f>
        <v>43285.27</v>
      </c>
      <c r="AA6" s="22">
        <f ca="1">SUMIF('Costdrivere gns.'!$A$5:$L$105,'Til R-koder'!B6,'Costdrivere gns.'!$L$5:$L$105)</f>
        <v>1678471.93</v>
      </c>
      <c r="AB6" s="25">
        <v>0</v>
      </c>
      <c r="AC6" s="25">
        <v>211053.5</v>
      </c>
      <c r="AD6" s="25">
        <v>11678.02</v>
      </c>
      <c r="AE6" s="25">
        <v>20811.400000000001</v>
      </c>
      <c r="AF6" s="25">
        <v>16835289.204999998</v>
      </c>
      <c r="AG6" s="25">
        <v>0</v>
      </c>
      <c r="AH6" s="25">
        <v>1461028.895</v>
      </c>
      <c r="AI6" s="25">
        <v>1237161.6850000001</v>
      </c>
      <c r="AJ6" s="25">
        <v>43285.27</v>
      </c>
      <c r="AK6" s="22">
        <v>1678471.93</v>
      </c>
    </row>
    <row r="7" spans="1:37" x14ac:dyDescent="0.2">
      <c r="A7" s="18" t="s">
        <v>47</v>
      </c>
      <c r="B7" s="19" t="s">
        <v>48</v>
      </c>
      <c r="C7" s="20">
        <f ca="1">SUMIF('Netvolumenmål gns.'!$A$4:$R$104,'Til R-koder'!B7,'Netvolumenmål gns.'!$C$4:$C$104)</f>
        <v>31.801096913307553</v>
      </c>
      <c r="D7" s="20">
        <f ca="1">SUMIF('Netvolumenmål gns.'!$A$4:$R$104,'Til R-koder'!B7,'Netvolumenmål gns.'!$D$4:$D$104)</f>
        <v>2.280488456139295E-2</v>
      </c>
      <c r="E7" s="21">
        <f ca="1">SUMIF('Netvolumenmål gns.'!$A$4:$R$104,'Til R-koder'!B7,'Netvolumenmål gns.'!$E$4:$E$104)</f>
        <v>18409991.776574593</v>
      </c>
      <c r="F7" s="21">
        <f ca="1">SUMIF('Netvolumenmål gns.'!$A$4:$R$104,'Til R-koder'!B7,'Netvolumenmål gns.'!$F$4:$F$104)</f>
        <v>94077804.719999999</v>
      </c>
      <c r="G7" s="21">
        <f ca="1">SUMIF('Netvolumenmål gns.'!$A$4:$R$104,'Til R-koder'!B7,'Netvolumenmål gns.'!$P$4:$P$104)</f>
        <v>21025333.955600001</v>
      </c>
      <c r="H7" s="21">
        <f ca="1">SUMIF('Netvolumenmål gns.'!$A$4:$R$104,'Til R-koder'!B7,'Netvolumenmål gns.'!$Q$4:$Q$104)</f>
        <v>83832556.838302702</v>
      </c>
      <c r="I7" s="22">
        <f ca="1">SUMIF('Netvolumenmål gns.'!$A$4:$R$104,'Til R-koder'!B7,'Netvolumenmål gns.'!$R$4:$R$104)</f>
        <v>104857890.7939027</v>
      </c>
      <c r="J7" s="20">
        <v>31.801096913307553</v>
      </c>
      <c r="K7" s="20">
        <v>2.280488456139295E-2</v>
      </c>
      <c r="L7" s="21">
        <v>18409991.776574593</v>
      </c>
      <c r="M7" s="21">
        <v>94077804.719999999</v>
      </c>
      <c r="N7" s="21">
        <v>21025333.955600001</v>
      </c>
      <c r="O7" s="21">
        <v>83832556.838302702</v>
      </c>
      <c r="P7" s="22">
        <v>104857890.7939027</v>
      </c>
      <c r="Q7" s="23" t="s">
        <v>471</v>
      </c>
      <c r="R7" s="24">
        <f ca="1">SUMIF('Costdrivere gns.'!$A$5:$L$105,'Til R-koder'!B7,'Costdrivere gns.'!$C$5:$C$105)</f>
        <v>4937659.25</v>
      </c>
      <c r="S7" s="24">
        <f ca="1">SUMIF('Costdrivere gns.'!$A$5:$L$105,'Til R-koder'!B7,'Costdrivere gns.'!$D$5:$D$105)</f>
        <v>8501107.6999999993</v>
      </c>
      <c r="T7" s="24">
        <f ca="1">SUMIF('Costdrivere gns.'!$A$5:$L$105,'Til R-koder'!B7,'Costdrivere gns.'!$E$5:$E$105)</f>
        <v>824499.7</v>
      </c>
      <c r="U7" s="24">
        <f ca="1">SUMIF('Costdrivere gns.'!$A$5:$L$105,'Til R-koder'!B7,'Costdrivere gns.'!$F$5:$F$105)</f>
        <v>35134.54</v>
      </c>
      <c r="V7" s="24">
        <f ca="1">SUMIF('Costdrivere gns.'!$A$5:$L$105,'Til R-koder'!B7,'Costdrivere gns.'!$G$5:$G$105)</f>
        <v>0</v>
      </c>
      <c r="W7" s="24">
        <f ca="1">SUMIF('Costdrivere gns.'!$A$5:$L$105,'Til R-koder'!B7,'Costdrivere gns.'!$H$5:$H$105)</f>
        <v>363627.29</v>
      </c>
      <c r="X7" s="24">
        <f ca="1">SUMIF('Costdrivere gns.'!$A$5:$L$105,'Til R-koder'!B7,'Costdrivere gns.'!$I$5:$I$105)</f>
        <v>0</v>
      </c>
      <c r="Y7" s="24">
        <f ca="1">SUMIF('Costdrivere gns.'!$A$5:$L$105,'Til R-koder'!B7,'Costdrivere gns.'!$J$5:$J$105)</f>
        <v>0</v>
      </c>
      <c r="Z7" s="24">
        <f ca="1">SUMIF('Costdrivere gns.'!$A$5:$L$105,'Til R-koder'!B7,'Costdrivere gns.'!$K$5:$K$105)</f>
        <v>1549308.085</v>
      </c>
      <c r="AA7" s="22">
        <f ca="1">SUMIF('Costdrivere gns.'!$A$5:$L$105,'Til R-koder'!B7,'Costdrivere gns.'!$L$5:$L$105)</f>
        <v>2198655.2149999999</v>
      </c>
      <c r="AB7" s="25">
        <v>4937659.25</v>
      </c>
      <c r="AC7" s="25">
        <v>8501107.6999999993</v>
      </c>
      <c r="AD7" s="25">
        <v>824499.7</v>
      </c>
      <c r="AE7" s="25">
        <v>35134.54</v>
      </c>
      <c r="AF7" s="25">
        <v>0</v>
      </c>
      <c r="AG7" s="25">
        <v>363627.29</v>
      </c>
      <c r="AH7" s="25">
        <v>0</v>
      </c>
      <c r="AI7" s="25">
        <v>0</v>
      </c>
      <c r="AJ7" s="25">
        <v>1549308.085</v>
      </c>
      <c r="AK7" s="22">
        <v>2198655.2149999999</v>
      </c>
    </row>
    <row r="8" spans="1:37" x14ac:dyDescent="0.2">
      <c r="A8" s="18" t="s">
        <v>49</v>
      </c>
      <c r="B8" s="19" t="s">
        <v>50</v>
      </c>
      <c r="C8" s="20">
        <f ca="1">SUMIF('Netvolumenmål gns.'!$A$4:$R$104,'Til R-koder'!B8,'Netvolumenmål gns.'!$C$4:$C$104)</f>
        <v>38.231671962084846</v>
      </c>
      <c r="D8" s="20">
        <f ca="1">SUMIF('Netvolumenmål gns.'!$A$4:$R$104,'Til R-koder'!B8,'Netvolumenmål gns.'!$D$4:$D$104)</f>
        <v>4.0135697172472423E-2</v>
      </c>
      <c r="E8" s="21">
        <f ca="1">SUMIF('Netvolumenmål gns.'!$A$4:$R$104,'Til R-koder'!B8,'Netvolumenmål gns.'!$E$4:$E$104)</f>
        <v>11295805.510957535</v>
      </c>
      <c r="F8" s="21">
        <f ca="1">SUMIF('Netvolumenmål gns.'!$A$4:$R$104,'Til R-koder'!B8,'Netvolumenmål gns.'!$F$4:$F$104)</f>
        <v>54692994.575000003</v>
      </c>
      <c r="G8" s="21">
        <f ca="1">SUMIF('Netvolumenmål gns.'!$A$4:$R$104,'Til R-koder'!B8,'Netvolumenmål gns.'!$P$4:$P$104)</f>
        <v>12016057.6768</v>
      </c>
      <c r="H8" s="21">
        <f ca="1">SUMIF('Netvolumenmål gns.'!$A$4:$R$104,'Til R-koder'!B8,'Netvolumenmål gns.'!$Q$4:$Q$104)</f>
        <v>35323148.666628689</v>
      </c>
      <c r="I8" s="22">
        <f ca="1">SUMIF('Netvolumenmål gns.'!$A$4:$R$104,'Til R-koder'!B8,'Netvolumenmål gns.'!$R$4:$R$104)</f>
        <v>47339206.343428686</v>
      </c>
      <c r="J8" s="20">
        <v>38.231671962084846</v>
      </c>
      <c r="K8" s="20">
        <v>4.0135697172472423E-2</v>
      </c>
      <c r="L8" s="21">
        <v>11295805.510957535</v>
      </c>
      <c r="M8" s="21">
        <v>54692994.575000003</v>
      </c>
      <c r="N8" s="21">
        <v>12016057.6768</v>
      </c>
      <c r="O8" s="21">
        <v>35323148.666628689</v>
      </c>
      <c r="P8" s="22">
        <v>47339206.343428686</v>
      </c>
      <c r="Q8" s="23" t="s">
        <v>472</v>
      </c>
      <c r="R8" s="24">
        <f ca="1">SUMIF('Costdrivere gns.'!$A$5:$L$105,'Til R-koder'!B8,'Costdrivere gns.'!$C$5:$C$105)</f>
        <v>2367261.7549999999</v>
      </c>
      <c r="S8" s="24">
        <f ca="1">SUMIF('Costdrivere gns.'!$A$5:$L$105,'Til R-koder'!B8,'Costdrivere gns.'!$D$5:$D$105)</f>
        <v>1209723.48</v>
      </c>
      <c r="T8" s="24">
        <f ca="1">SUMIF('Costdrivere gns.'!$A$5:$L$105,'Til R-koder'!B8,'Costdrivere gns.'!$E$5:$E$105)</f>
        <v>434234.48</v>
      </c>
      <c r="U8" s="24">
        <f ca="1">SUMIF('Costdrivere gns.'!$A$5:$L$105,'Til R-koder'!B8,'Costdrivere gns.'!$F$5:$F$105)</f>
        <v>174295.48</v>
      </c>
      <c r="V8" s="24">
        <f ca="1">SUMIF('Costdrivere gns.'!$A$5:$L$105,'Til R-koder'!B8,'Costdrivere gns.'!$G$5:$G$105)</f>
        <v>1967663.09</v>
      </c>
      <c r="W8" s="24">
        <f ca="1">SUMIF('Costdrivere gns.'!$A$5:$L$105,'Til R-koder'!B8,'Costdrivere gns.'!$H$5:$H$105)</f>
        <v>0</v>
      </c>
      <c r="X8" s="24">
        <f ca="1">SUMIF('Costdrivere gns.'!$A$5:$L$105,'Til R-koder'!B8,'Costdrivere gns.'!$I$5:$I$105)</f>
        <v>826238.79</v>
      </c>
      <c r="Y8" s="24">
        <f ca="1">SUMIF('Costdrivere gns.'!$A$5:$L$105,'Til R-koder'!B8,'Costdrivere gns.'!$J$5:$J$105)</f>
        <v>415951.28</v>
      </c>
      <c r="Z8" s="24">
        <f ca="1">SUMIF('Costdrivere gns.'!$A$5:$L$105,'Til R-koder'!B8,'Costdrivere gns.'!$K$5:$K$105)</f>
        <v>1256195.51</v>
      </c>
      <c r="AA8" s="22">
        <f ca="1">SUMIF('Costdrivere gns.'!$A$5:$L$105,'Til R-koder'!B8,'Costdrivere gns.'!$L$5:$L$105)</f>
        <v>2644241.66</v>
      </c>
      <c r="AB8" s="25">
        <v>2367261.7549999999</v>
      </c>
      <c r="AC8" s="25">
        <v>1209723.48</v>
      </c>
      <c r="AD8" s="25">
        <v>434234.48</v>
      </c>
      <c r="AE8" s="25">
        <v>174295.48</v>
      </c>
      <c r="AF8" s="25">
        <v>1967663.09</v>
      </c>
      <c r="AG8" s="25">
        <v>0</v>
      </c>
      <c r="AH8" s="25">
        <v>826238.79</v>
      </c>
      <c r="AI8" s="25">
        <v>415951.28</v>
      </c>
      <c r="AJ8" s="25">
        <v>1256195.51</v>
      </c>
      <c r="AK8" s="22">
        <v>2644241.66</v>
      </c>
    </row>
    <row r="9" spans="1:37" x14ac:dyDescent="0.2">
      <c r="A9" s="18" t="s">
        <v>51</v>
      </c>
      <c r="B9" s="19" t="s">
        <v>52</v>
      </c>
      <c r="C9" s="20">
        <f ca="1">SUMIF('Netvolumenmål gns.'!$A$4:$R$104,'Til R-koder'!B9,'Netvolumenmål gns.'!$C$4:$C$104)</f>
        <v>22.488811487168601</v>
      </c>
      <c r="D9" s="20">
        <f ca="1">SUMIF('Netvolumenmål gns.'!$A$4:$R$104,'Til R-koder'!B9,'Netvolumenmål gns.'!$D$4:$D$104)</f>
        <v>2.6666666666666666E-3</v>
      </c>
      <c r="E9" s="21">
        <f ca="1">SUMIF('Netvolumenmål gns.'!$A$4:$R$104,'Til R-koder'!B9,'Netvolumenmål gns.'!$E$4:$E$104)</f>
        <v>151792801.89553452</v>
      </c>
      <c r="F9" s="21">
        <f ca="1">SUMIF('Netvolumenmål gns.'!$A$4:$R$104,'Til R-koder'!B9,'Netvolumenmål gns.'!$F$4:$F$104)</f>
        <v>254865577.88499999</v>
      </c>
      <c r="G9" s="21">
        <f ca="1">SUMIF('Netvolumenmål gns.'!$A$4:$R$104,'Til R-koder'!B9,'Netvolumenmål gns.'!$P$4:$P$104)</f>
        <v>187447028.80159998</v>
      </c>
      <c r="H9" s="21">
        <f ca="1">SUMIF('Netvolumenmål gns.'!$A$4:$R$104,'Til R-koder'!B9,'Netvolumenmål gns.'!$Q$4:$Q$104)</f>
        <v>161904268.96130711</v>
      </c>
      <c r="I9" s="22">
        <f ca="1">SUMIF('Netvolumenmål gns.'!$A$4:$R$104,'Til R-koder'!B9,'Netvolumenmål gns.'!$R$4:$R$104)</f>
        <v>349351297.76290709</v>
      </c>
      <c r="J9" s="20">
        <v>22.488811487168601</v>
      </c>
      <c r="K9" s="20">
        <v>2.6666666666666666E-3</v>
      </c>
      <c r="L9" s="21">
        <v>151792801.89553452</v>
      </c>
      <c r="M9" s="21">
        <v>254865577.88499999</v>
      </c>
      <c r="N9" s="21">
        <v>187447028.80159998</v>
      </c>
      <c r="O9" s="21">
        <v>161904268.96130711</v>
      </c>
      <c r="P9" s="22">
        <v>349351297.76290709</v>
      </c>
      <c r="Q9" s="23" t="s">
        <v>473</v>
      </c>
      <c r="R9" s="24">
        <f ca="1">SUMIF('Costdrivere gns.'!$A$5:$L$105,'Til R-koder'!B9,'Costdrivere gns.'!$C$5:$C$105)</f>
        <v>6983.96</v>
      </c>
      <c r="S9" s="24">
        <f ca="1">SUMIF('Costdrivere gns.'!$A$5:$L$105,'Til R-koder'!B9,'Costdrivere gns.'!$D$5:$D$105)</f>
        <v>7454214.5899999999</v>
      </c>
      <c r="T9" s="24">
        <f ca="1">SUMIF('Costdrivere gns.'!$A$5:$L$105,'Til R-koder'!B9,'Costdrivere gns.'!$E$5:$E$105)</f>
        <v>0</v>
      </c>
      <c r="U9" s="24">
        <f ca="1">SUMIF('Costdrivere gns.'!$A$5:$L$105,'Til R-koder'!B9,'Costdrivere gns.'!$F$5:$F$105)</f>
        <v>257082</v>
      </c>
      <c r="V9" s="24">
        <f ca="1">SUMIF('Costdrivere gns.'!$A$5:$L$105,'Til R-koder'!B9,'Costdrivere gns.'!$G$5:$G$105)</f>
        <v>74728470.224999994</v>
      </c>
      <c r="W9" s="24">
        <f ca="1">SUMIF('Costdrivere gns.'!$A$5:$L$105,'Til R-koder'!B9,'Costdrivere gns.'!$H$5:$H$105)</f>
        <v>0</v>
      </c>
      <c r="X9" s="24">
        <f ca="1">SUMIF('Costdrivere gns.'!$A$5:$L$105,'Til R-koder'!B9,'Costdrivere gns.'!$I$5:$I$105)</f>
        <v>25436519.940000001</v>
      </c>
      <c r="Y9" s="24">
        <f ca="1">SUMIF('Costdrivere gns.'!$A$5:$L$105,'Til R-koder'!B9,'Costdrivere gns.'!$J$5:$J$105)</f>
        <v>28704863.329999998</v>
      </c>
      <c r="Z9" s="24">
        <f ca="1">SUMIF('Costdrivere gns.'!$A$5:$L$105,'Til R-koder'!B9,'Costdrivere gns.'!$K$5:$K$105)</f>
        <v>74760.5</v>
      </c>
      <c r="AA9" s="22">
        <f ca="1">SUMIF('Costdrivere gns.'!$A$5:$L$105,'Til R-koder'!B9,'Costdrivere gns.'!$L$5:$L$105)</f>
        <v>15129907.365</v>
      </c>
      <c r="AB9" s="25">
        <v>6983.96</v>
      </c>
      <c r="AC9" s="25">
        <v>7454214.5899999999</v>
      </c>
      <c r="AD9" s="25">
        <v>0</v>
      </c>
      <c r="AE9" s="25">
        <v>257082</v>
      </c>
      <c r="AF9" s="25">
        <v>74728470.224999994</v>
      </c>
      <c r="AG9" s="25">
        <v>0</v>
      </c>
      <c r="AH9" s="25">
        <v>25436519.940000001</v>
      </c>
      <c r="AI9" s="25">
        <v>28704863.329999998</v>
      </c>
      <c r="AJ9" s="25">
        <v>74760.5</v>
      </c>
      <c r="AK9" s="22">
        <v>15129907.365</v>
      </c>
    </row>
    <row r="10" spans="1:37" x14ac:dyDescent="0.2">
      <c r="A10" s="18" t="s">
        <v>53</v>
      </c>
      <c r="B10" s="19" t="s">
        <v>54</v>
      </c>
      <c r="C10" s="20">
        <f ca="1">SUMIF('Netvolumenmål gns.'!$A$4:$R$104,'Til R-koder'!B10,'Netvolumenmål gns.'!$C$4:$C$104)</f>
        <v>36.4506146151896</v>
      </c>
      <c r="D10" s="20">
        <f ca="1">SUMIF('Netvolumenmål gns.'!$A$4:$R$104,'Til R-koder'!B10,'Netvolumenmål gns.'!$D$4:$D$104)</f>
        <v>1.7373175816539263E-4</v>
      </c>
      <c r="E10" s="21">
        <f ca="1">SUMIF('Netvolumenmål gns.'!$A$4:$R$104,'Til R-koder'!B10,'Netvolumenmål gns.'!$E$4:$E$104)</f>
        <v>57441376.566809326</v>
      </c>
      <c r="F10" s="21">
        <f ca="1">SUMIF('Netvolumenmål gns.'!$A$4:$R$104,'Til R-koder'!B10,'Netvolumenmål gns.'!$F$4:$F$104)</f>
        <v>85770040.064999998</v>
      </c>
      <c r="G10" s="21">
        <f ca="1">SUMIF('Netvolumenmål gns.'!$A$4:$R$104,'Til R-koder'!B10,'Netvolumenmål gns.'!$P$4:$P$104)</f>
        <v>71585961.855599999</v>
      </c>
      <c r="H10" s="21">
        <f ca="1">SUMIF('Netvolumenmål gns.'!$A$4:$R$104,'Til R-koder'!B10,'Netvolumenmål gns.'!$Q$4:$Q$104)</f>
        <v>55874075.717852451</v>
      </c>
      <c r="I10" s="22">
        <f ca="1">SUMIF('Netvolumenmål gns.'!$A$4:$R$104,'Til R-koder'!B10,'Netvolumenmål gns.'!$R$4:$R$104)</f>
        <v>127460037.57345244</v>
      </c>
      <c r="J10" s="20">
        <v>36.4506146151896</v>
      </c>
      <c r="K10" s="20">
        <v>1.7373175816539263E-4</v>
      </c>
      <c r="L10" s="21">
        <v>57441376.566809326</v>
      </c>
      <c r="M10" s="21">
        <v>85770040.064999998</v>
      </c>
      <c r="N10" s="21">
        <v>71585961.855599999</v>
      </c>
      <c r="O10" s="21">
        <v>55874075.717852451</v>
      </c>
      <c r="P10" s="22">
        <v>127460037.57345244</v>
      </c>
      <c r="Q10" s="23" t="s">
        <v>473</v>
      </c>
      <c r="R10" s="24">
        <f ca="1">SUMIF('Costdrivere gns.'!$A$5:$L$105,'Til R-koder'!B10,'Costdrivere gns.'!$C$5:$C$105)</f>
        <v>218293.01</v>
      </c>
      <c r="S10" s="24">
        <f ca="1">SUMIF('Costdrivere gns.'!$A$5:$L$105,'Til R-koder'!B10,'Costdrivere gns.'!$D$5:$D$105)</f>
        <v>4642386.17</v>
      </c>
      <c r="T10" s="24">
        <f ca="1">SUMIF('Costdrivere gns.'!$A$5:$L$105,'Til R-koder'!B10,'Costdrivere gns.'!$E$5:$E$105)</f>
        <v>0</v>
      </c>
      <c r="U10" s="24">
        <f ca="1">SUMIF('Costdrivere gns.'!$A$5:$L$105,'Til R-koder'!B10,'Costdrivere gns.'!$F$5:$F$105)</f>
        <v>911416.9</v>
      </c>
      <c r="V10" s="24">
        <f ca="1">SUMIF('Costdrivere gns.'!$A$5:$L$105,'Til R-koder'!B10,'Costdrivere gns.'!$G$5:$G$105)</f>
        <v>23132920.995000001</v>
      </c>
      <c r="W10" s="24">
        <f ca="1">SUMIF('Costdrivere gns.'!$A$5:$L$105,'Til R-koder'!B10,'Costdrivere gns.'!$H$5:$H$105)</f>
        <v>0</v>
      </c>
      <c r="X10" s="24">
        <f ca="1">SUMIF('Costdrivere gns.'!$A$5:$L$105,'Til R-koder'!B10,'Costdrivere gns.'!$I$5:$I$105)</f>
        <v>7629535.1500000004</v>
      </c>
      <c r="Y10" s="24">
        <f ca="1">SUMIF('Costdrivere gns.'!$A$5:$L$105,'Til R-koder'!B10,'Costdrivere gns.'!$J$5:$J$105)</f>
        <v>14251589.390000001</v>
      </c>
      <c r="Z10" s="24">
        <f ca="1">SUMIF('Costdrivere gns.'!$A$5:$L$105,'Til R-koder'!B10,'Costdrivere gns.'!$K$5:$K$105)</f>
        <v>81634.570000000007</v>
      </c>
      <c r="AA10" s="22">
        <f ca="1">SUMIF('Costdrivere gns.'!$A$5:$L$105,'Til R-koder'!B10,'Costdrivere gns.'!$L$5:$L$105)</f>
        <v>6573600.3799999999</v>
      </c>
      <c r="AB10" s="25">
        <v>218293.01</v>
      </c>
      <c r="AC10" s="25">
        <v>4642386.17</v>
      </c>
      <c r="AD10" s="25">
        <v>0</v>
      </c>
      <c r="AE10" s="25">
        <v>911416.9</v>
      </c>
      <c r="AF10" s="25">
        <v>23132920.995000001</v>
      </c>
      <c r="AG10" s="25">
        <v>0</v>
      </c>
      <c r="AH10" s="25">
        <v>7629535.1500000004</v>
      </c>
      <c r="AI10" s="25">
        <v>14251589.390000001</v>
      </c>
      <c r="AJ10" s="25">
        <v>81634.570000000007</v>
      </c>
      <c r="AK10" s="22">
        <v>6573600.3799999999</v>
      </c>
    </row>
    <row r="11" spans="1:37" x14ac:dyDescent="0.2">
      <c r="A11" s="18" t="s">
        <v>55</v>
      </c>
      <c r="B11" s="19" t="s">
        <v>56</v>
      </c>
      <c r="C11" s="20">
        <f ca="1">SUMIF('Netvolumenmål gns.'!$A$4:$R$104,'Til R-koder'!B11,'Netvolumenmål gns.'!$C$4:$C$104)</f>
        <v>38.50361692634015</v>
      </c>
      <c r="D11" s="20">
        <f ca="1">SUMIF('Netvolumenmål gns.'!$A$4:$R$104,'Til R-koder'!B11,'Netvolumenmål gns.'!$D$4:$D$104)</f>
        <v>3.8814806040215435E-2</v>
      </c>
      <c r="E11" s="21">
        <f ca="1">SUMIF('Netvolumenmål gns.'!$A$4:$R$104,'Til R-koder'!B11,'Netvolumenmål gns.'!$E$4:$E$104)</f>
        <v>24421736.27886641</v>
      </c>
      <c r="F11" s="21">
        <f ca="1">SUMIF('Netvolumenmål gns.'!$A$4:$R$104,'Til R-koder'!B11,'Netvolumenmål gns.'!$F$4:$F$104)</f>
        <v>74754620.689999998</v>
      </c>
      <c r="G11" s="21">
        <f ca="1">SUMIF('Netvolumenmål gns.'!$A$4:$R$104,'Til R-koder'!B11,'Netvolumenmål gns.'!$P$4:$P$104)</f>
        <v>36219874.467600003</v>
      </c>
      <c r="H11" s="21">
        <f ca="1">SUMIF('Netvolumenmål gns.'!$A$4:$R$104,'Til R-koder'!B11,'Netvolumenmål gns.'!$Q$4:$Q$104)</f>
        <v>49323886.246388152</v>
      </c>
      <c r="I11" s="22">
        <f ca="1">SUMIF('Netvolumenmål gns.'!$A$4:$R$104,'Til R-koder'!B11,'Netvolumenmål gns.'!$R$4:$R$104)</f>
        <v>85543760.713988155</v>
      </c>
      <c r="J11" s="20">
        <v>38.50361692634015</v>
      </c>
      <c r="K11" s="20">
        <v>3.8814806040215435E-2</v>
      </c>
      <c r="L11" s="21">
        <v>24421736.27886641</v>
      </c>
      <c r="M11" s="21">
        <v>74754620.689999998</v>
      </c>
      <c r="N11" s="21">
        <v>36219874.467600003</v>
      </c>
      <c r="O11" s="21">
        <v>49323886.246388152</v>
      </c>
      <c r="P11" s="22">
        <v>85543760.713988155</v>
      </c>
      <c r="Q11" s="23" t="s">
        <v>472</v>
      </c>
      <c r="R11" s="24">
        <f ca="1">SUMIF('Costdrivere gns.'!$A$5:$L$105,'Til R-koder'!B11,'Costdrivere gns.'!$C$5:$C$105)</f>
        <v>2970038.85</v>
      </c>
      <c r="S11" s="24">
        <f ca="1">SUMIF('Costdrivere gns.'!$A$5:$L$105,'Til R-koder'!B11,'Costdrivere gns.'!$D$5:$D$105)</f>
        <v>3339175.54</v>
      </c>
      <c r="T11" s="24">
        <f ca="1">SUMIF('Costdrivere gns.'!$A$5:$L$105,'Til R-koder'!B11,'Costdrivere gns.'!$E$5:$E$105)</f>
        <v>4315.79</v>
      </c>
      <c r="U11" s="24">
        <f ca="1">SUMIF('Costdrivere gns.'!$A$5:$L$105,'Til R-koder'!B11,'Costdrivere gns.'!$F$5:$F$105)</f>
        <v>275445</v>
      </c>
      <c r="V11" s="24">
        <f ca="1">SUMIF('Costdrivere gns.'!$A$5:$L$105,'Til R-koder'!B11,'Costdrivere gns.'!$G$5:$G$105)</f>
        <v>10552946.300000001</v>
      </c>
      <c r="W11" s="24">
        <f ca="1">SUMIF('Costdrivere gns.'!$A$5:$L$105,'Til R-koder'!B11,'Costdrivere gns.'!$H$5:$H$105)</f>
        <v>0</v>
      </c>
      <c r="X11" s="24">
        <f ca="1">SUMIF('Costdrivere gns.'!$A$5:$L$105,'Til R-koder'!B11,'Costdrivere gns.'!$I$5:$I$105)</f>
        <v>1089852.31</v>
      </c>
      <c r="Y11" s="24">
        <f ca="1">SUMIF('Costdrivere gns.'!$A$5:$L$105,'Til R-koder'!B11,'Costdrivere gns.'!$J$5:$J$105)</f>
        <v>1526593.99</v>
      </c>
      <c r="Z11" s="24">
        <f ca="1">SUMIF('Costdrivere gns.'!$A$5:$L$105,'Til R-koder'!B11,'Costdrivere gns.'!$K$5:$K$105)</f>
        <v>1565796.585</v>
      </c>
      <c r="AA11" s="22">
        <f ca="1">SUMIF('Costdrivere gns.'!$A$5:$L$105,'Til R-koder'!B11,'Costdrivere gns.'!$L$5:$L$105)</f>
        <v>3097571.91</v>
      </c>
      <c r="AB11" s="25">
        <v>2970038.85</v>
      </c>
      <c r="AC11" s="25">
        <v>3339175.54</v>
      </c>
      <c r="AD11" s="25">
        <v>4315.79</v>
      </c>
      <c r="AE11" s="25">
        <v>275445</v>
      </c>
      <c r="AF11" s="25">
        <v>10552946.300000001</v>
      </c>
      <c r="AG11" s="25">
        <v>0</v>
      </c>
      <c r="AH11" s="25">
        <v>1089852.31</v>
      </c>
      <c r="AI11" s="25">
        <v>1526593.99</v>
      </c>
      <c r="AJ11" s="25">
        <v>1565796.585</v>
      </c>
      <c r="AK11" s="22">
        <v>3097571.91</v>
      </c>
    </row>
    <row r="12" spans="1:37" x14ac:dyDescent="0.2">
      <c r="A12" s="18" t="s">
        <v>57</v>
      </c>
      <c r="B12" s="19" t="s">
        <v>58</v>
      </c>
      <c r="C12" s="20">
        <f ca="1">SUMIF('Netvolumenmål gns.'!$A$4:$R$104,'Til R-koder'!B12,'Netvolumenmål gns.'!$C$4:$C$104)</f>
        <v>48.604689220855803</v>
      </c>
      <c r="D12" s="20">
        <f ca="1">SUMIF('Netvolumenmål gns.'!$A$4:$R$104,'Til R-koder'!B12,'Netvolumenmål gns.'!$D$4:$D$104)</f>
        <v>0.14134810126582278</v>
      </c>
      <c r="E12" s="21">
        <f ca="1">SUMIF('Netvolumenmål gns.'!$A$4:$R$104,'Til R-koder'!B12,'Netvolumenmål gns.'!$E$4:$E$104)</f>
        <v>7251247.8660215922</v>
      </c>
      <c r="F12" s="21">
        <f ca="1">SUMIF('Netvolumenmål gns.'!$A$4:$R$104,'Til R-koder'!B12,'Netvolumenmål gns.'!$F$4:$F$104)</f>
        <v>32729836.219999999</v>
      </c>
      <c r="G12" s="21">
        <f ca="1">SUMIF('Netvolumenmål gns.'!$A$4:$R$104,'Til R-koder'!B12,'Netvolumenmål gns.'!$P$4:$P$104)</f>
        <v>10061256.264800001</v>
      </c>
      <c r="H12" s="21">
        <f ca="1">SUMIF('Netvolumenmål gns.'!$A$4:$R$104,'Til R-koder'!B12,'Netvolumenmål gns.'!$Q$4:$Q$104)</f>
        <v>40218916.714126885</v>
      </c>
      <c r="I12" s="22">
        <f ca="1">SUMIF('Netvolumenmål gns.'!$A$4:$R$104,'Til R-koder'!B12,'Netvolumenmål gns.'!$R$4:$R$104)</f>
        <v>50280172.97892689</v>
      </c>
      <c r="J12" s="20">
        <v>48.604689220855803</v>
      </c>
      <c r="K12" s="20">
        <v>0.14134810126582278</v>
      </c>
      <c r="L12" s="21">
        <v>7251247.8660215922</v>
      </c>
      <c r="M12" s="21">
        <v>32729836.219999999</v>
      </c>
      <c r="N12" s="21">
        <v>10061256.264800001</v>
      </c>
      <c r="O12" s="21">
        <v>40218916.714126885</v>
      </c>
      <c r="P12" s="22">
        <v>50280172.97892689</v>
      </c>
      <c r="Q12" s="23" t="s">
        <v>471</v>
      </c>
      <c r="R12" s="24">
        <f ca="1">SUMIF('Costdrivere gns.'!$A$5:$L$105,'Til R-koder'!B12,'Costdrivere gns.'!$C$5:$C$105)</f>
        <v>2197409.84</v>
      </c>
      <c r="S12" s="24">
        <f ca="1">SUMIF('Costdrivere gns.'!$A$5:$L$105,'Til R-koder'!B12,'Costdrivere gns.'!$D$5:$D$105)</f>
        <v>863883.93</v>
      </c>
      <c r="T12" s="24">
        <f ca="1">SUMIF('Costdrivere gns.'!$A$5:$L$105,'Til R-koder'!B12,'Costdrivere gns.'!$E$5:$E$105)</f>
        <v>484768.79</v>
      </c>
      <c r="U12" s="24">
        <f ca="1">SUMIF('Costdrivere gns.'!$A$5:$L$105,'Til R-koder'!B12,'Costdrivere gns.'!$F$5:$F$105)</f>
        <v>267408.13</v>
      </c>
      <c r="V12" s="24">
        <f ca="1">SUMIF('Costdrivere gns.'!$A$5:$L$105,'Til R-koder'!B12,'Costdrivere gns.'!$G$5:$G$105)</f>
        <v>0</v>
      </c>
      <c r="W12" s="24">
        <f ca="1">SUMIF('Costdrivere gns.'!$A$5:$L$105,'Til R-koder'!B12,'Costdrivere gns.'!$H$5:$H$105)</f>
        <v>0</v>
      </c>
      <c r="X12" s="24">
        <f ca="1">SUMIF('Costdrivere gns.'!$A$5:$L$105,'Til R-koder'!B12,'Costdrivere gns.'!$I$5:$I$105)</f>
        <v>0</v>
      </c>
      <c r="Y12" s="24">
        <f ca="1">SUMIF('Costdrivere gns.'!$A$5:$L$105,'Til R-koder'!B12,'Costdrivere gns.'!$J$5:$J$105)</f>
        <v>0</v>
      </c>
      <c r="Z12" s="24">
        <f ca="1">SUMIF('Costdrivere gns.'!$A$5:$L$105,'Til R-koder'!B12,'Costdrivere gns.'!$K$5:$K$105)</f>
        <v>1007797.245</v>
      </c>
      <c r="AA12" s="22">
        <f ca="1">SUMIF('Costdrivere gns.'!$A$5:$L$105,'Til R-koder'!B12,'Costdrivere gns.'!$L$5:$L$105)</f>
        <v>2429979.9249999998</v>
      </c>
      <c r="AB12" s="25">
        <v>2197409.84</v>
      </c>
      <c r="AC12" s="25">
        <v>863883.93</v>
      </c>
      <c r="AD12" s="25">
        <v>484768.79</v>
      </c>
      <c r="AE12" s="25">
        <v>267408.13</v>
      </c>
      <c r="AF12" s="25">
        <v>0</v>
      </c>
      <c r="AG12" s="25">
        <v>0</v>
      </c>
      <c r="AH12" s="25">
        <v>0</v>
      </c>
      <c r="AI12" s="25">
        <v>0</v>
      </c>
      <c r="AJ12" s="25">
        <v>1007797.245</v>
      </c>
      <c r="AK12" s="22">
        <v>2429979.9249999998</v>
      </c>
    </row>
    <row r="13" spans="1:37" x14ac:dyDescent="0.2">
      <c r="A13" s="18" t="s">
        <v>59</v>
      </c>
      <c r="B13" s="19" t="s">
        <v>60</v>
      </c>
      <c r="C13" s="20">
        <f ca="1">SUMIF('Netvolumenmål gns.'!$A$4:$R$104,'Til R-koder'!B13,'Netvolumenmål gns.'!$C$4:$C$104)</f>
        <v>36.840774488446051</v>
      </c>
      <c r="D13" s="20">
        <f ca="1">SUMIF('Netvolumenmål gns.'!$A$4:$R$104,'Til R-koder'!B13,'Netvolumenmål gns.'!$D$4:$D$104)</f>
        <v>3.6559652928416488E-2</v>
      </c>
      <c r="E13" s="21">
        <f ca="1">SUMIF('Netvolumenmål gns.'!$A$4:$R$104,'Til R-koder'!B13,'Netvolumenmål gns.'!$E$4:$E$104)</f>
        <v>17115600.586859673</v>
      </c>
      <c r="F13" s="21">
        <f ca="1">SUMIF('Netvolumenmål gns.'!$A$4:$R$104,'Til R-koder'!B13,'Netvolumenmål gns.'!$F$4:$F$104)</f>
        <v>60003690.254999995</v>
      </c>
      <c r="G13" s="21">
        <f ca="1">SUMIF('Netvolumenmål gns.'!$A$4:$R$104,'Til R-koder'!B13,'Netvolumenmål gns.'!$P$4:$P$104)</f>
        <v>20323083.949200001</v>
      </c>
      <c r="H13" s="21">
        <f ca="1">SUMIF('Netvolumenmål gns.'!$A$4:$R$104,'Til R-koder'!B13,'Netvolumenmål gns.'!$Q$4:$Q$104)</f>
        <v>45898666.980515212</v>
      </c>
      <c r="I13" s="22">
        <f ca="1">SUMIF('Netvolumenmål gns.'!$A$4:$R$104,'Til R-koder'!B13,'Netvolumenmål gns.'!$R$4:$R$104)</f>
        <v>66221750.929715209</v>
      </c>
      <c r="J13" s="20">
        <v>36.840774488446051</v>
      </c>
      <c r="K13" s="20">
        <v>3.6559652928416488E-2</v>
      </c>
      <c r="L13" s="21">
        <v>17115600.586859673</v>
      </c>
      <c r="M13" s="21">
        <v>60003690.254999995</v>
      </c>
      <c r="N13" s="21">
        <v>20323083.949200001</v>
      </c>
      <c r="O13" s="21">
        <v>45898666.980515212</v>
      </c>
      <c r="P13" s="22">
        <v>66221750.929715209</v>
      </c>
      <c r="Q13" s="23" t="s">
        <v>472</v>
      </c>
      <c r="R13" s="24">
        <f ca="1">SUMIF('Costdrivere gns.'!$A$5:$L$105,'Til R-koder'!B13,'Costdrivere gns.'!$C$5:$C$105)</f>
        <v>2924574.0550000002</v>
      </c>
      <c r="S13" s="24">
        <f ca="1">SUMIF('Costdrivere gns.'!$A$5:$L$105,'Til R-koder'!B13,'Costdrivere gns.'!$D$5:$D$105)</f>
        <v>2275978.96</v>
      </c>
      <c r="T13" s="24">
        <f ca="1">SUMIF('Costdrivere gns.'!$A$5:$L$105,'Til R-koder'!B13,'Costdrivere gns.'!$E$5:$E$105)</f>
        <v>148589.15</v>
      </c>
      <c r="U13" s="24">
        <f ca="1">SUMIF('Costdrivere gns.'!$A$5:$L$105,'Til R-koder'!B13,'Costdrivere gns.'!$F$5:$F$105)</f>
        <v>164042.79999999999</v>
      </c>
      <c r="V13" s="24">
        <f ca="1">SUMIF('Costdrivere gns.'!$A$5:$L$105,'Til R-koder'!B13,'Costdrivere gns.'!$G$5:$G$105)</f>
        <v>5544945.4000000004</v>
      </c>
      <c r="W13" s="24">
        <f ca="1">SUMIF('Costdrivere gns.'!$A$5:$L$105,'Til R-koder'!B13,'Costdrivere gns.'!$H$5:$H$105)</f>
        <v>0</v>
      </c>
      <c r="X13" s="24">
        <f ca="1">SUMIF('Costdrivere gns.'!$A$5:$L$105,'Til R-koder'!B13,'Costdrivere gns.'!$I$5:$I$105)</f>
        <v>1208171.625</v>
      </c>
      <c r="Y13" s="24">
        <f ca="1">SUMIF('Costdrivere gns.'!$A$5:$L$105,'Til R-koder'!B13,'Costdrivere gns.'!$J$5:$J$105)</f>
        <v>1258911.1000000001</v>
      </c>
      <c r="Z13" s="24">
        <f ca="1">SUMIF('Costdrivere gns.'!$A$5:$L$105,'Til R-koder'!B13,'Costdrivere gns.'!$K$5:$K$105)</f>
        <v>1360332.1950000001</v>
      </c>
      <c r="AA13" s="22">
        <f ca="1">SUMIF('Costdrivere gns.'!$A$5:$L$105,'Til R-koder'!B13,'Costdrivere gns.'!$L$5:$L$105)</f>
        <v>2230055.3050000002</v>
      </c>
      <c r="AB13" s="25">
        <v>2924574.0550000002</v>
      </c>
      <c r="AC13" s="25">
        <v>2275978.96</v>
      </c>
      <c r="AD13" s="25">
        <v>148589.15</v>
      </c>
      <c r="AE13" s="25">
        <v>164042.79999999999</v>
      </c>
      <c r="AF13" s="25">
        <v>5544945.4000000004</v>
      </c>
      <c r="AG13" s="25">
        <v>0</v>
      </c>
      <c r="AH13" s="25">
        <v>1208171.625</v>
      </c>
      <c r="AI13" s="25">
        <v>1258911.1000000001</v>
      </c>
      <c r="AJ13" s="25">
        <v>1360332.1950000001</v>
      </c>
      <c r="AK13" s="22">
        <v>2230055.3050000002</v>
      </c>
    </row>
    <row r="14" spans="1:37" x14ac:dyDescent="0.2">
      <c r="A14" s="18" t="s">
        <v>61</v>
      </c>
      <c r="B14" s="19" t="s">
        <v>62</v>
      </c>
      <c r="C14" s="20">
        <f ca="1">SUMIF('Netvolumenmål gns.'!$A$4:$R$104,'Til R-koder'!B14,'Netvolumenmål gns.'!$C$4:$C$104)</f>
        <v>36.898433439856248</v>
      </c>
      <c r="D14" s="20">
        <f ca="1">SUMIF('Netvolumenmål gns.'!$A$4:$R$104,'Til R-koder'!B14,'Netvolumenmål gns.'!$D$4:$D$104)</f>
        <v>4.6943823954680899E-2</v>
      </c>
      <c r="E14" s="21">
        <f ca="1">SUMIF('Netvolumenmål gns.'!$A$4:$R$104,'Til R-koder'!B14,'Netvolumenmål gns.'!$E$4:$E$104)</f>
        <v>19938723.971818987</v>
      </c>
      <c r="F14" s="21">
        <f ca="1">SUMIF('Netvolumenmål gns.'!$A$4:$R$104,'Til R-koder'!B14,'Netvolumenmål gns.'!$F$4:$F$104)</f>
        <v>73510741.680000007</v>
      </c>
      <c r="G14" s="21">
        <f ca="1">SUMIF('Netvolumenmål gns.'!$A$4:$R$104,'Til R-koder'!B14,'Netvolumenmål gns.'!$P$4:$P$104)</f>
        <v>19771691.112399999</v>
      </c>
      <c r="H14" s="21">
        <f ca="1">SUMIF('Netvolumenmål gns.'!$A$4:$R$104,'Til R-koder'!B14,'Netvolumenmål gns.'!$Q$4:$Q$104)</f>
        <v>57382707.862949938</v>
      </c>
      <c r="I14" s="22">
        <f ca="1">SUMIF('Netvolumenmål gns.'!$A$4:$R$104,'Til R-koder'!B14,'Netvolumenmål gns.'!$R$4:$R$104)</f>
        <v>77154398.975349933</v>
      </c>
      <c r="J14" s="20">
        <v>36.898433439856248</v>
      </c>
      <c r="K14" s="20">
        <v>4.6943823954680899E-2</v>
      </c>
      <c r="L14" s="21">
        <v>19938723.971818987</v>
      </c>
      <c r="M14" s="21">
        <v>73510741.680000007</v>
      </c>
      <c r="N14" s="21">
        <v>19771691.112399999</v>
      </c>
      <c r="O14" s="21">
        <v>57382707.862949938</v>
      </c>
      <c r="P14" s="22">
        <v>77154398.975349933</v>
      </c>
      <c r="Q14" s="23" t="s">
        <v>472</v>
      </c>
      <c r="R14" s="24">
        <f ca="1">SUMIF('Costdrivere gns.'!$A$5:$L$105,'Til R-koder'!B14,'Costdrivere gns.'!$C$5:$C$105)</f>
        <v>3391421.27</v>
      </c>
      <c r="S14" s="24">
        <f ca="1">SUMIF('Costdrivere gns.'!$A$5:$L$105,'Til R-koder'!B14,'Costdrivere gns.'!$D$5:$D$105)</f>
        <v>4589277.1900000004</v>
      </c>
      <c r="T14" s="24">
        <f ca="1">SUMIF('Costdrivere gns.'!$A$5:$L$105,'Til R-koder'!B14,'Costdrivere gns.'!$E$5:$E$105)</f>
        <v>458191.875</v>
      </c>
      <c r="U14" s="24">
        <f ca="1">SUMIF('Costdrivere gns.'!$A$5:$L$105,'Til R-koder'!B14,'Costdrivere gns.'!$F$5:$F$105)</f>
        <v>151604.93</v>
      </c>
      <c r="V14" s="24">
        <f ca="1">SUMIF('Costdrivere gns.'!$A$5:$L$105,'Til R-koder'!B14,'Costdrivere gns.'!$G$5:$G$105)</f>
        <v>4879352.6449999996</v>
      </c>
      <c r="W14" s="24">
        <f ca="1">SUMIF('Costdrivere gns.'!$A$5:$L$105,'Til R-koder'!B14,'Costdrivere gns.'!$H$5:$H$105)</f>
        <v>8589.6200000000008</v>
      </c>
      <c r="X14" s="24">
        <f ca="1">SUMIF('Costdrivere gns.'!$A$5:$L$105,'Til R-koder'!B14,'Costdrivere gns.'!$I$5:$I$105)</f>
        <v>1166415.5349999999</v>
      </c>
      <c r="Y14" s="24">
        <f ca="1">SUMIF('Costdrivere gns.'!$A$5:$L$105,'Til R-koder'!B14,'Costdrivere gns.'!$J$5:$J$105)</f>
        <v>903860.51500000001</v>
      </c>
      <c r="Z14" s="24">
        <f ca="1">SUMIF('Costdrivere gns.'!$A$5:$L$105,'Til R-koder'!B14,'Costdrivere gns.'!$K$5:$K$105)</f>
        <v>1470880.21</v>
      </c>
      <c r="AA14" s="22">
        <f ca="1">SUMIF('Costdrivere gns.'!$A$5:$L$105,'Til R-koder'!B14,'Costdrivere gns.'!$L$5:$L$105)</f>
        <v>2919130.19</v>
      </c>
      <c r="AB14" s="25">
        <v>3391421.27</v>
      </c>
      <c r="AC14" s="25">
        <v>4589277.1900000004</v>
      </c>
      <c r="AD14" s="25">
        <v>458191.875</v>
      </c>
      <c r="AE14" s="25">
        <v>151604.93</v>
      </c>
      <c r="AF14" s="25">
        <v>4879352.6449999996</v>
      </c>
      <c r="AG14" s="25">
        <v>8589.6200000000008</v>
      </c>
      <c r="AH14" s="25">
        <v>1166415.5349999999</v>
      </c>
      <c r="AI14" s="25">
        <v>903860.51500000001</v>
      </c>
      <c r="AJ14" s="25">
        <v>1470880.21</v>
      </c>
      <c r="AK14" s="22">
        <v>2919130.19</v>
      </c>
    </row>
    <row r="15" spans="1:37" x14ac:dyDescent="0.2">
      <c r="A15" s="18" t="s">
        <v>63</v>
      </c>
      <c r="B15" s="19" t="s">
        <v>64</v>
      </c>
      <c r="C15" s="20">
        <f ca="1">SUMIF('Netvolumenmål gns.'!$A$4:$R$104,'Til R-koder'!B15,'Netvolumenmål gns.'!$C$4:$C$104)</f>
        <v>36.634937869438005</v>
      </c>
      <c r="D15" s="20">
        <f ca="1">SUMIF('Netvolumenmål gns.'!$A$4:$R$104,'Til R-koder'!B15,'Netvolumenmål gns.'!$D$4:$D$104)</f>
        <v>2.421430485983346E-2</v>
      </c>
      <c r="E15" s="21">
        <f ca="1">SUMIF('Netvolumenmål gns.'!$A$4:$R$104,'Til R-koder'!B15,'Netvolumenmål gns.'!$E$4:$E$104)</f>
        <v>49418683.809858933</v>
      </c>
      <c r="F15" s="21">
        <f ca="1">SUMIF('Netvolumenmål gns.'!$A$4:$R$104,'Til R-koder'!B15,'Netvolumenmål gns.'!$F$4:$F$104)</f>
        <v>241213844.52000001</v>
      </c>
      <c r="G15" s="21">
        <f ca="1">SUMIF('Netvolumenmål gns.'!$A$4:$R$104,'Til R-koder'!B15,'Netvolumenmål gns.'!$P$4:$P$104)</f>
        <v>55481140.347599998</v>
      </c>
      <c r="H15" s="21">
        <f ca="1">SUMIF('Netvolumenmål gns.'!$A$4:$R$104,'Til R-koder'!B15,'Netvolumenmål gns.'!$Q$4:$Q$104)</f>
        <v>154886990.05345678</v>
      </c>
      <c r="I15" s="22">
        <f ca="1">SUMIF('Netvolumenmål gns.'!$A$4:$R$104,'Til R-koder'!B15,'Netvolumenmål gns.'!$R$4:$R$104)</f>
        <v>210368130.40105677</v>
      </c>
      <c r="J15" s="20">
        <v>36.634937869438005</v>
      </c>
      <c r="K15" s="20">
        <v>2.421430485983346E-2</v>
      </c>
      <c r="L15" s="21">
        <v>49418683.809858933</v>
      </c>
      <c r="M15" s="21">
        <v>241213844.52000001</v>
      </c>
      <c r="N15" s="21">
        <v>55481140.347599998</v>
      </c>
      <c r="O15" s="21">
        <v>154886990.05345678</v>
      </c>
      <c r="P15" s="22">
        <v>210368130.40105677</v>
      </c>
      <c r="Q15" s="23" t="s">
        <v>472</v>
      </c>
      <c r="R15" s="24">
        <f ca="1">SUMIF('Costdrivere gns.'!$A$5:$L$105,'Til R-koder'!B15,'Costdrivere gns.'!$C$5:$C$105)</f>
        <v>12219042.6</v>
      </c>
      <c r="S15" s="24">
        <f ca="1">SUMIF('Costdrivere gns.'!$A$5:$L$105,'Til R-koder'!B15,'Costdrivere gns.'!$D$5:$D$105)</f>
        <v>5805624.0300000003</v>
      </c>
      <c r="T15" s="24">
        <f ca="1">SUMIF('Costdrivere gns.'!$A$5:$L$105,'Til R-koder'!B15,'Costdrivere gns.'!$E$5:$E$105)</f>
        <v>1539324.2649999999</v>
      </c>
      <c r="U15" s="24">
        <f ca="1">SUMIF('Costdrivere gns.'!$A$5:$L$105,'Til R-koder'!B15,'Costdrivere gns.'!$F$5:$F$105)</f>
        <v>591998.63500000001</v>
      </c>
      <c r="V15" s="24">
        <f ca="1">SUMIF('Costdrivere gns.'!$A$5:$L$105,'Til R-koder'!B15,'Costdrivere gns.'!$G$5:$G$105)</f>
        <v>16744073.560000001</v>
      </c>
      <c r="W15" s="24">
        <f ca="1">SUMIF('Costdrivere gns.'!$A$5:$L$105,'Til R-koder'!B15,'Costdrivere gns.'!$H$5:$H$105)</f>
        <v>0</v>
      </c>
      <c r="X15" s="24">
        <f ca="1">SUMIF('Costdrivere gns.'!$A$5:$L$105,'Til R-koder'!B15,'Costdrivere gns.'!$I$5:$I$105)</f>
        <v>1611092.81</v>
      </c>
      <c r="Y15" s="24">
        <f ca="1">SUMIF('Costdrivere gns.'!$A$5:$L$105,'Til R-koder'!B15,'Costdrivere gns.'!$J$5:$J$105)</f>
        <v>1861941.8049999999</v>
      </c>
      <c r="Z15" s="24">
        <f ca="1">SUMIF('Costdrivere gns.'!$A$5:$L$105,'Til R-koder'!B15,'Costdrivere gns.'!$K$5:$K$105)</f>
        <v>1997191.7450000001</v>
      </c>
      <c r="AA15" s="22">
        <f ca="1">SUMIF('Costdrivere gns.'!$A$5:$L$105,'Til R-koder'!B15,'Costdrivere gns.'!$L$5:$L$105)</f>
        <v>7048394.3550000004</v>
      </c>
      <c r="AB15" s="25">
        <v>12219042.6</v>
      </c>
      <c r="AC15" s="25">
        <v>5805624.0300000003</v>
      </c>
      <c r="AD15" s="25">
        <v>1539324.2649999999</v>
      </c>
      <c r="AE15" s="25">
        <v>591998.63500000001</v>
      </c>
      <c r="AF15" s="25">
        <v>16744073.560000001</v>
      </c>
      <c r="AG15" s="25">
        <v>0</v>
      </c>
      <c r="AH15" s="25">
        <v>1611092.81</v>
      </c>
      <c r="AI15" s="25">
        <v>1861941.8049999999</v>
      </c>
      <c r="AJ15" s="25">
        <v>1997191.7450000001</v>
      </c>
      <c r="AK15" s="22">
        <v>7048394.3550000004</v>
      </c>
    </row>
    <row r="16" spans="1:37" x14ac:dyDescent="0.2">
      <c r="A16" s="18" t="s">
        <v>65</v>
      </c>
      <c r="B16" s="19" t="s">
        <v>66</v>
      </c>
      <c r="C16" s="20">
        <f ca="1">SUMIF('Netvolumenmål gns.'!$A$4:$R$104,'Til R-koder'!B16,'Netvolumenmål gns.'!$C$4:$C$104)</f>
        <v>37.535675247414503</v>
      </c>
      <c r="D16" s="20">
        <f ca="1">SUMIF('Netvolumenmål gns.'!$A$4:$R$104,'Til R-koder'!B16,'Netvolumenmål gns.'!$D$4:$D$104)</f>
        <v>4.8357197078811129E-2</v>
      </c>
      <c r="E16" s="21">
        <f ca="1">SUMIF('Netvolumenmål gns.'!$A$4:$R$104,'Til R-koder'!B16,'Netvolumenmål gns.'!$E$4:$E$104)</f>
        <v>86125966.546010524</v>
      </c>
      <c r="F16" s="21">
        <f ca="1">SUMIF('Netvolumenmål gns.'!$A$4:$R$104,'Til R-koder'!B16,'Netvolumenmål gns.'!$F$4:$F$104)</f>
        <v>270187259.53499997</v>
      </c>
      <c r="G16" s="21">
        <f ca="1">SUMIF('Netvolumenmål gns.'!$A$4:$R$104,'Til R-koder'!B16,'Netvolumenmål gns.'!$P$4:$P$104)</f>
        <v>114901711.6876</v>
      </c>
      <c r="H16" s="21">
        <f ca="1">SUMIF('Netvolumenmål gns.'!$A$4:$R$104,'Til R-koder'!B16,'Netvolumenmål gns.'!$Q$4:$Q$104)</f>
        <v>205698084.3290531</v>
      </c>
      <c r="I16" s="22">
        <f ca="1">SUMIF('Netvolumenmål gns.'!$A$4:$R$104,'Til R-koder'!B16,'Netvolumenmål gns.'!$R$4:$R$104)</f>
        <v>320599796.01665306</v>
      </c>
      <c r="J16" s="20">
        <v>37.535675247414503</v>
      </c>
      <c r="K16" s="20">
        <v>4.8357197078811129E-2</v>
      </c>
      <c r="L16" s="21">
        <v>86125966.546010524</v>
      </c>
      <c r="M16" s="21">
        <v>270187259.53499997</v>
      </c>
      <c r="N16" s="21">
        <v>114901711.6876</v>
      </c>
      <c r="O16" s="21">
        <v>205698084.3290531</v>
      </c>
      <c r="P16" s="22">
        <v>320599796.01665306</v>
      </c>
      <c r="Q16" s="23" t="s">
        <v>472</v>
      </c>
      <c r="R16" s="24">
        <f ca="1">SUMIF('Costdrivere gns.'!$A$5:$L$105,'Til R-koder'!B16,'Costdrivere gns.'!$C$5:$C$105)</f>
        <v>12220448.92</v>
      </c>
      <c r="S16" s="24">
        <f ca="1">SUMIF('Costdrivere gns.'!$A$5:$L$105,'Til R-koder'!B16,'Costdrivere gns.'!$D$5:$D$105)</f>
        <v>8089680.3499999996</v>
      </c>
      <c r="T16" s="24">
        <f ca="1">SUMIF('Costdrivere gns.'!$A$5:$L$105,'Til R-koder'!B16,'Costdrivere gns.'!$E$5:$E$105)</f>
        <v>1516482.5149999999</v>
      </c>
      <c r="U16" s="24">
        <f ca="1">SUMIF('Costdrivere gns.'!$A$5:$L$105,'Til R-koder'!B16,'Costdrivere gns.'!$F$5:$F$105)</f>
        <v>242318.15</v>
      </c>
      <c r="V16" s="24">
        <f ca="1">SUMIF('Costdrivere gns.'!$A$5:$L$105,'Til R-koder'!B16,'Costdrivere gns.'!$G$5:$G$105)</f>
        <v>38243183.93</v>
      </c>
      <c r="W16" s="24">
        <f ca="1">SUMIF('Costdrivere gns.'!$A$5:$L$105,'Til R-koder'!B16,'Costdrivere gns.'!$H$5:$H$105)</f>
        <v>24337.26</v>
      </c>
      <c r="X16" s="24">
        <f ca="1">SUMIF('Costdrivere gns.'!$A$5:$L$105,'Til R-koder'!B16,'Costdrivere gns.'!$I$5:$I$105)</f>
        <v>4675360.2050000001</v>
      </c>
      <c r="Y16" s="24">
        <f ca="1">SUMIF('Costdrivere gns.'!$A$5:$L$105,'Til R-koder'!B16,'Costdrivere gns.'!$J$5:$J$105)</f>
        <v>3186247.71</v>
      </c>
      <c r="Z16" s="24">
        <f ca="1">SUMIF('Costdrivere gns.'!$A$5:$L$105,'Til R-koder'!B16,'Costdrivere gns.'!$K$5:$K$105)</f>
        <v>2440166.89</v>
      </c>
      <c r="AA16" s="22">
        <f ca="1">SUMIF('Costdrivere gns.'!$A$5:$L$105,'Til R-koder'!B16,'Costdrivere gns.'!$L$5:$L$105)</f>
        <v>15487740.630000001</v>
      </c>
      <c r="AB16" s="25">
        <v>12220448.92</v>
      </c>
      <c r="AC16" s="25">
        <v>8089680.3499999996</v>
      </c>
      <c r="AD16" s="25">
        <v>1516482.5149999999</v>
      </c>
      <c r="AE16" s="25">
        <v>242318.15</v>
      </c>
      <c r="AF16" s="25">
        <v>38243183.93</v>
      </c>
      <c r="AG16" s="25">
        <v>24337.26</v>
      </c>
      <c r="AH16" s="25">
        <v>4675360.2050000001</v>
      </c>
      <c r="AI16" s="25">
        <v>3186247.71</v>
      </c>
      <c r="AJ16" s="25">
        <v>2440166.89</v>
      </c>
      <c r="AK16" s="22">
        <v>15487740.630000001</v>
      </c>
    </row>
    <row r="17" spans="1:37" x14ac:dyDescent="0.2">
      <c r="A17" s="18" t="s">
        <v>67</v>
      </c>
      <c r="B17" s="19" t="s">
        <v>68</v>
      </c>
      <c r="C17" s="20">
        <f ca="1">SUMIF('Netvolumenmål gns.'!$A$4:$R$104,'Til R-koder'!B17,'Netvolumenmål gns.'!$C$4:$C$104)</f>
        <v>34.979969754098548</v>
      </c>
      <c r="D17" s="20">
        <f ca="1">SUMIF('Netvolumenmål gns.'!$A$4:$R$104,'Til R-koder'!B17,'Netvolumenmål gns.'!$D$4:$D$104)</f>
        <v>2.8242621175196318E-2</v>
      </c>
      <c r="E17" s="21">
        <f ca="1">SUMIF('Netvolumenmål gns.'!$A$4:$R$104,'Til R-koder'!B17,'Netvolumenmål gns.'!$E$4:$E$104)</f>
        <v>27466586.809171662</v>
      </c>
      <c r="F17" s="21">
        <f ca="1">SUMIF('Netvolumenmål gns.'!$A$4:$R$104,'Til R-koder'!B17,'Netvolumenmål gns.'!$F$4:$F$104)</f>
        <v>105302799.285</v>
      </c>
      <c r="G17" s="21">
        <f ca="1">SUMIF('Netvolumenmål gns.'!$A$4:$R$104,'Til R-koder'!B17,'Netvolumenmål gns.'!$P$4:$P$104)</f>
        <v>30556554.8288</v>
      </c>
      <c r="H17" s="21">
        <f ca="1">SUMIF('Netvolumenmål gns.'!$A$4:$R$104,'Til R-koder'!B17,'Netvolumenmål gns.'!$Q$4:$Q$104)</f>
        <v>75435737.318808168</v>
      </c>
      <c r="I17" s="22">
        <f ca="1">SUMIF('Netvolumenmål gns.'!$A$4:$R$104,'Til R-koder'!B17,'Netvolumenmål gns.'!$R$4:$R$104)</f>
        <v>105992292.14760816</v>
      </c>
      <c r="J17" s="20">
        <v>34.979969754098548</v>
      </c>
      <c r="K17" s="20">
        <v>2.8242621175196318E-2</v>
      </c>
      <c r="L17" s="21">
        <v>27466586.809171662</v>
      </c>
      <c r="M17" s="21">
        <v>105302799.285</v>
      </c>
      <c r="N17" s="21">
        <v>30556554.8288</v>
      </c>
      <c r="O17" s="21">
        <v>75435737.318808168</v>
      </c>
      <c r="P17" s="22">
        <v>105992292.14760816</v>
      </c>
      <c r="Q17" s="23" t="s">
        <v>472</v>
      </c>
      <c r="R17" s="24">
        <f ca="1">SUMIF('Costdrivere gns.'!$A$5:$L$105,'Til R-koder'!B17,'Costdrivere gns.'!$C$5:$C$105)</f>
        <v>4013214.67</v>
      </c>
      <c r="S17" s="24">
        <f ca="1">SUMIF('Costdrivere gns.'!$A$5:$L$105,'Til R-koder'!B17,'Costdrivere gns.'!$D$5:$D$105)</f>
        <v>4105588.835</v>
      </c>
      <c r="T17" s="24">
        <f ca="1">SUMIF('Costdrivere gns.'!$A$5:$L$105,'Til R-koder'!B17,'Costdrivere gns.'!$E$5:$E$105)</f>
        <v>1345877.61</v>
      </c>
      <c r="U17" s="24">
        <f ca="1">SUMIF('Costdrivere gns.'!$A$5:$L$105,'Til R-koder'!B17,'Costdrivere gns.'!$F$5:$F$105)</f>
        <v>28242.29</v>
      </c>
      <c r="V17" s="24">
        <f ca="1">SUMIF('Costdrivere gns.'!$A$5:$L$105,'Til R-koder'!B17,'Costdrivere gns.'!$G$5:$G$105)</f>
        <v>10623118.445</v>
      </c>
      <c r="W17" s="24">
        <f ca="1">SUMIF('Costdrivere gns.'!$A$5:$L$105,'Til R-koder'!B17,'Costdrivere gns.'!$H$5:$H$105)</f>
        <v>42948.1</v>
      </c>
      <c r="X17" s="24">
        <f ca="1">SUMIF('Costdrivere gns.'!$A$5:$L$105,'Til R-koder'!B17,'Costdrivere gns.'!$I$5:$I$105)</f>
        <v>1348178.345</v>
      </c>
      <c r="Y17" s="24">
        <f ca="1">SUMIF('Costdrivere gns.'!$A$5:$L$105,'Til R-koder'!B17,'Costdrivere gns.'!$J$5:$J$105)</f>
        <v>1089169.105</v>
      </c>
      <c r="Z17" s="24">
        <f ca="1">SUMIF('Costdrivere gns.'!$A$5:$L$105,'Til R-koder'!B17,'Costdrivere gns.'!$K$5:$K$105)</f>
        <v>1520614.415</v>
      </c>
      <c r="AA17" s="22">
        <f ca="1">SUMIF('Costdrivere gns.'!$A$5:$L$105,'Til R-koder'!B17,'Costdrivere gns.'!$L$5:$L$105)</f>
        <v>3349634.9849999999</v>
      </c>
      <c r="AB17" s="25">
        <v>4013214.67</v>
      </c>
      <c r="AC17" s="25">
        <v>4105588.835</v>
      </c>
      <c r="AD17" s="25">
        <v>1345877.61</v>
      </c>
      <c r="AE17" s="25">
        <v>28242.29</v>
      </c>
      <c r="AF17" s="25">
        <v>10623118.445</v>
      </c>
      <c r="AG17" s="25">
        <v>42948.1</v>
      </c>
      <c r="AH17" s="25">
        <v>1348178.345</v>
      </c>
      <c r="AI17" s="25">
        <v>1089169.105</v>
      </c>
      <c r="AJ17" s="25">
        <v>1520614.415</v>
      </c>
      <c r="AK17" s="22">
        <v>3349634.9849999999</v>
      </c>
    </row>
    <row r="18" spans="1:37" x14ac:dyDescent="0.2">
      <c r="A18" s="18" t="s">
        <v>69</v>
      </c>
      <c r="B18" s="19" t="s">
        <v>70</v>
      </c>
      <c r="C18" s="20">
        <f ca="1">SUMIF('Netvolumenmål gns.'!$A$4:$R$104,'Til R-koder'!B18,'Netvolumenmål gns.'!$C$4:$C$104)</f>
        <v>36.564985789626299</v>
      </c>
      <c r="D18" s="20">
        <f ca="1">SUMIF('Netvolumenmål gns.'!$A$4:$R$104,'Til R-koder'!B18,'Netvolumenmål gns.'!$D$4:$D$104)</f>
        <v>2.7271483844953134E-2</v>
      </c>
      <c r="E18" s="21">
        <f ca="1">SUMIF('Netvolumenmål gns.'!$A$4:$R$104,'Til R-koder'!B18,'Netvolumenmål gns.'!$E$4:$E$104)</f>
        <v>10651928.111043714</v>
      </c>
      <c r="F18" s="21">
        <f ca="1">SUMIF('Netvolumenmål gns.'!$A$4:$R$104,'Til R-koder'!B18,'Netvolumenmål gns.'!$F$4:$F$104)</f>
        <v>61274441.68</v>
      </c>
      <c r="G18" s="21">
        <f ca="1">SUMIF('Netvolumenmål gns.'!$A$4:$R$104,'Til R-koder'!B18,'Netvolumenmål gns.'!$P$4:$P$104)</f>
        <v>10852090.774799999</v>
      </c>
      <c r="H18" s="21">
        <f ca="1">SUMIF('Netvolumenmål gns.'!$A$4:$R$104,'Til R-koder'!B18,'Netvolumenmål gns.'!$Q$4:$Q$104)</f>
        <v>57850460.470345974</v>
      </c>
      <c r="I18" s="22">
        <f ca="1">SUMIF('Netvolumenmål gns.'!$A$4:$R$104,'Til R-koder'!B18,'Netvolumenmål gns.'!$R$4:$R$104)</f>
        <v>68702551.245145977</v>
      </c>
      <c r="J18" s="20">
        <v>36.564985789626299</v>
      </c>
      <c r="K18" s="20">
        <v>2.7271483844953134E-2</v>
      </c>
      <c r="L18" s="21">
        <v>10651928.111043714</v>
      </c>
      <c r="M18" s="21">
        <v>61274441.68</v>
      </c>
      <c r="N18" s="21">
        <v>10852090.774799999</v>
      </c>
      <c r="O18" s="21">
        <v>57850460.470345974</v>
      </c>
      <c r="P18" s="22">
        <v>68702551.245145977</v>
      </c>
      <c r="Q18" s="23" t="s">
        <v>471</v>
      </c>
      <c r="R18" s="24">
        <f ca="1">SUMIF('Costdrivere gns.'!$A$5:$L$105,'Til R-koder'!B18,'Costdrivere gns.'!$C$5:$C$105)</f>
        <v>2948167.2250000001</v>
      </c>
      <c r="S18" s="24">
        <f ca="1">SUMIF('Costdrivere gns.'!$A$5:$L$105,'Til R-koder'!B18,'Costdrivere gns.'!$D$5:$D$105)</f>
        <v>3826991.665</v>
      </c>
      <c r="T18" s="24">
        <f ca="1">SUMIF('Costdrivere gns.'!$A$5:$L$105,'Til R-koder'!B18,'Costdrivere gns.'!$E$5:$E$105)</f>
        <v>336659.54499999998</v>
      </c>
      <c r="U18" s="24">
        <f ca="1">SUMIF('Costdrivere gns.'!$A$5:$L$105,'Til R-koder'!B18,'Costdrivere gns.'!$F$5:$F$105)</f>
        <v>41530.980000000003</v>
      </c>
      <c r="V18" s="24">
        <f ca="1">SUMIF('Costdrivere gns.'!$A$5:$L$105,'Til R-koder'!B18,'Costdrivere gns.'!$G$5:$G$105)</f>
        <v>0</v>
      </c>
      <c r="W18" s="24">
        <f ca="1">SUMIF('Costdrivere gns.'!$A$5:$L$105,'Til R-koder'!B18,'Costdrivere gns.'!$H$5:$H$105)</f>
        <v>224761.75</v>
      </c>
      <c r="X18" s="24">
        <f ca="1">SUMIF('Costdrivere gns.'!$A$5:$L$105,'Til R-koder'!B18,'Costdrivere gns.'!$I$5:$I$105)</f>
        <v>0</v>
      </c>
      <c r="Y18" s="24">
        <f ca="1">SUMIF('Costdrivere gns.'!$A$5:$L$105,'Til R-koder'!B18,'Costdrivere gns.'!$J$5:$J$105)</f>
        <v>0</v>
      </c>
      <c r="Z18" s="24">
        <f ca="1">SUMIF('Costdrivere gns.'!$A$5:$L$105,'Til R-koder'!B18,'Costdrivere gns.'!$K$5:$K$105)</f>
        <v>1385958.7749999999</v>
      </c>
      <c r="AA18" s="22">
        <f ca="1">SUMIF('Costdrivere gns.'!$A$5:$L$105,'Til R-koder'!B18,'Costdrivere gns.'!$L$5:$L$105)</f>
        <v>1887858.17</v>
      </c>
      <c r="AB18" s="25">
        <v>2948167.2250000001</v>
      </c>
      <c r="AC18" s="25">
        <v>3826991.665</v>
      </c>
      <c r="AD18" s="25">
        <v>336659.54499999998</v>
      </c>
      <c r="AE18" s="25">
        <v>41530.980000000003</v>
      </c>
      <c r="AF18" s="25">
        <v>0</v>
      </c>
      <c r="AG18" s="25">
        <v>224761.75</v>
      </c>
      <c r="AH18" s="25">
        <v>0</v>
      </c>
      <c r="AI18" s="25">
        <v>0</v>
      </c>
      <c r="AJ18" s="25">
        <v>1385958.7749999999</v>
      </c>
      <c r="AK18" s="22">
        <v>1887858.17</v>
      </c>
    </row>
    <row r="19" spans="1:37" x14ac:dyDescent="0.2">
      <c r="A19" s="18" t="s">
        <v>71</v>
      </c>
      <c r="B19" s="19" t="s">
        <v>72</v>
      </c>
      <c r="C19" s="20">
        <f ca="1">SUMIF('Netvolumenmål gns.'!$A$4:$R$104,'Til R-koder'!B19,'Netvolumenmål gns.'!$C$4:$C$104)</f>
        <v>25.129612722214297</v>
      </c>
      <c r="D19" s="20">
        <f ca="1">SUMIF('Netvolumenmål gns.'!$A$4:$R$104,'Til R-koder'!B19,'Netvolumenmål gns.'!$D$4:$D$104)</f>
        <v>0</v>
      </c>
      <c r="E19" s="21">
        <f ca="1">SUMIF('Netvolumenmål gns.'!$A$4:$R$104,'Til R-koder'!B19,'Netvolumenmål gns.'!$E$4:$E$104)</f>
        <v>27398096.738784008</v>
      </c>
      <c r="F19" s="21">
        <f ca="1">SUMIF('Netvolumenmål gns.'!$A$4:$R$104,'Til R-koder'!B19,'Netvolumenmål gns.'!$F$4:$F$104)</f>
        <v>21340019.91</v>
      </c>
      <c r="G19" s="21">
        <f ca="1">SUMIF('Netvolumenmål gns.'!$A$4:$R$104,'Til R-koder'!B19,'Netvolumenmål gns.'!$P$4:$P$104)</f>
        <v>30646277.834399998</v>
      </c>
      <c r="H19" s="21">
        <f ca="1">SUMIF('Netvolumenmål gns.'!$A$4:$R$104,'Til R-koder'!B19,'Netvolumenmål gns.'!$Q$4:$Q$104)</f>
        <v>13605475.430953667</v>
      </c>
      <c r="I19" s="22">
        <f ca="1">SUMIF('Netvolumenmål gns.'!$A$4:$R$104,'Til R-koder'!B19,'Netvolumenmål gns.'!$R$4:$R$104)</f>
        <v>44251753.265353665</v>
      </c>
      <c r="J19" s="20">
        <v>25.129612722214297</v>
      </c>
      <c r="K19" s="20">
        <v>0</v>
      </c>
      <c r="L19" s="21">
        <v>27398096.738784008</v>
      </c>
      <c r="M19" s="21">
        <v>21340019.91</v>
      </c>
      <c r="N19" s="21">
        <v>30646277.834399998</v>
      </c>
      <c r="O19" s="21">
        <v>13605475.430953667</v>
      </c>
      <c r="P19" s="22">
        <v>44251753.265353665</v>
      </c>
      <c r="Q19" s="23" t="s">
        <v>473</v>
      </c>
      <c r="R19" s="24">
        <f ca="1">SUMIF('Costdrivere gns.'!$A$5:$L$105,'Til R-koder'!B19,'Costdrivere gns.'!$C$5:$C$105)</f>
        <v>0</v>
      </c>
      <c r="S19" s="24">
        <f ca="1">SUMIF('Costdrivere gns.'!$A$5:$L$105,'Til R-koder'!B19,'Costdrivere gns.'!$D$5:$D$105)</f>
        <v>0</v>
      </c>
      <c r="T19" s="24">
        <f ca="1">SUMIF('Costdrivere gns.'!$A$5:$L$105,'Til R-koder'!B19,'Costdrivere gns.'!$E$5:$E$105)</f>
        <v>0</v>
      </c>
      <c r="U19" s="24">
        <f ca="1">SUMIF('Costdrivere gns.'!$A$5:$L$105,'Til R-koder'!B19,'Costdrivere gns.'!$F$5:$F$105)</f>
        <v>55854.13</v>
      </c>
      <c r="V19" s="24">
        <f ca="1">SUMIF('Costdrivere gns.'!$A$5:$L$105,'Til R-koder'!B19,'Costdrivere gns.'!$G$5:$G$105)</f>
        <v>21558880.309999999</v>
      </c>
      <c r="W19" s="24">
        <f ca="1">SUMIF('Costdrivere gns.'!$A$5:$L$105,'Til R-koder'!B19,'Costdrivere gns.'!$H$5:$H$105)</f>
        <v>0</v>
      </c>
      <c r="X19" s="24">
        <f ca="1">SUMIF('Costdrivere gns.'!$A$5:$L$105,'Til R-koder'!B19,'Costdrivere gns.'!$I$5:$I$105)</f>
        <v>2098250.0550000002</v>
      </c>
      <c r="Y19" s="24">
        <f ca="1">SUMIF('Costdrivere gns.'!$A$5:$L$105,'Til R-koder'!B19,'Costdrivere gns.'!$J$5:$J$105)</f>
        <v>1637693.81</v>
      </c>
      <c r="Z19" s="24">
        <f ca="1">SUMIF('Costdrivere gns.'!$A$5:$L$105,'Til R-koder'!B19,'Costdrivere gns.'!$K$5:$K$105)</f>
        <v>50787.32</v>
      </c>
      <c r="AA19" s="22">
        <f ca="1">SUMIF('Costdrivere gns.'!$A$5:$L$105,'Til R-koder'!B19,'Costdrivere gns.'!$L$5:$L$105)</f>
        <v>1996631.125</v>
      </c>
      <c r="AB19" s="25">
        <v>0</v>
      </c>
      <c r="AC19" s="25">
        <v>0</v>
      </c>
      <c r="AD19" s="25">
        <v>0</v>
      </c>
      <c r="AE19" s="25">
        <v>55854.13</v>
      </c>
      <c r="AF19" s="25">
        <v>21558880.309999999</v>
      </c>
      <c r="AG19" s="25">
        <v>0</v>
      </c>
      <c r="AH19" s="25">
        <v>2098250.0550000002</v>
      </c>
      <c r="AI19" s="25">
        <v>1637693.81</v>
      </c>
      <c r="AJ19" s="25">
        <v>50787.32</v>
      </c>
      <c r="AK19" s="22">
        <v>1996631.125</v>
      </c>
    </row>
    <row r="20" spans="1:37" x14ac:dyDescent="0.2">
      <c r="A20" s="18" t="s">
        <v>73</v>
      </c>
      <c r="B20" s="19" t="s">
        <v>74</v>
      </c>
      <c r="C20" s="20">
        <f ca="1">SUMIF('Netvolumenmål gns.'!$A$4:$R$104,'Til R-koder'!B20,'Netvolumenmål gns.'!$C$4:$C$104)</f>
        <v>38.356119986475399</v>
      </c>
      <c r="D20" s="20">
        <f ca="1">SUMIF('Netvolumenmål gns.'!$A$4:$R$104,'Til R-koder'!B20,'Netvolumenmål gns.'!$D$4:$D$104)</f>
        <v>2.2466315539594724E-2</v>
      </c>
      <c r="E20" s="21">
        <f ca="1">SUMIF('Netvolumenmål gns.'!$A$4:$R$104,'Til R-koder'!B20,'Netvolumenmål gns.'!$E$4:$E$104)</f>
        <v>38416813.964132622</v>
      </c>
      <c r="F20" s="21">
        <f ca="1">SUMIF('Netvolumenmål gns.'!$A$4:$R$104,'Til R-koder'!B20,'Netvolumenmål gns.'!$F$4:$F$104)</f>
        <v>128861282.63</v>
      </c>
      <c r="G20" s="21">
        <f ca="1">SUMIF('Netvolumenmål gns.'!$A$4:$R$104,'Til R-koder'!B20,'Netvolumenmål gns.'!$P$4:$P$104)</f>
        <v>42351405.906399995</v>
      </c>
      <c r="H20" s="21">
        <f ca="1">SUMIF('Netvolumenmål gns.'!$A$4:$R$104,'Til R-koder'!B20,'Netvolumenmål gns.'!$Q$4:$Q$104)</f>
        <v>83952066.351710305</v>
      </c>
      <c r="I20" s="22">
        <f ca="1">SUMIF('Netvolumenmål gns.'!$A$4:$R$104,'Til R-koder'!B20,'Netvolumenmål gns.'!$R$4:$R$104)</f>
        <v>126303472.2581103</v>
      </c>
      <c r="J20" s="20">
        <v>38.356119986475399</v>
      </c>
      <c r="K20" s="20">
        <v>2.2466315539594724E-2</v>
      </c>
      <c r="L20" s="21">
        <v>38416813.964132622</v>
      </c>
      <c r="M20" s="21">
        <v>128861282.63</v>
      </c>
      <c r="N20" s="21">
        <v>42351405.906399995</v>
      </c>
      <c r="O20" s="21">
        <v>83952066.351710305</v>
      </c>
      <c r="P20" s="22">
        <v>126303472.2581103</v>
      </c>
      <c r="Q20" s="23" t="s">
        <v>472</v>
      </c>
      <c r="R20" s="24">
        <f ca="1">SUMIF('Costdrivere gns.'!$A$5:$L$105,'Til R-koder'!B20,'Costdrivere gns.'!$C$5:$C$105)</f>
        <v>5000461.26</v>
      </c>
      <c r="S20" s="24">
        <f ca="1">SUMIF('Costdrivere gns.'!$A$5:$L$105,'Til R-koder'!B20,'Costdrivere gns.'!$D$5:$D$105)</f>
        <v>12232770.23</v>
      </c>
      <c r="T20" s="24">
        <f ca="1">SUMIF('Costdrivere gns.'!$A$5:$L$105,'Til R-koder'!B20,'Costdrivere gns.'!$E$5:$E$105)</f>
        <v>554787.52</v>
      </c>
      <c r="U20" s="24">
        <f ca="1">SUMIF('Costdrivere gns.'!$A$5:$L$105,'Til R-koder'!B20,'Costdrivere gns.'!$F$5:$F$105)</f>
        <v>93003.51</v>
      </c>
      <c r="V20" s="24">
        <f ca="1">SUMIF('Costdrivere gns.'!$A$5:$L$105,'Til R-koder'!B20,'Costdrivere gns.'!$G$5:$G$105)</f>
        <v>9879012.5250000004</v>
      </c>
      <c r="W20" s="24">
        <f ca="1">SUMIF('Costdrivere gns.'!$A$5:$L$105,'Til R-koder'!B20,'Costdrivere gns.'!$H$5:$H$105)</f>
        <v>186108.46</v>
      </c>
      <c r="X20" s="24">
        <f ca="1">SUMIF('Costdrivere gns.'!$A$5:$L$105,'Til R-koder'!B20,'Costdrivere gns.'!$I$5:$I$105)</f>
        <v>3376624.3149999999</v>
      </c>
      <c r="Y20" s="24">
        <f ca="1">SUMIF('Costdrivere gns.'!$A$5:$L$105,'Til R-koder'!B20,'Costdrivere gns.'!$J$5:$J$105)</f>
        <v>1088412.82</v>
      </c>
      <c r="Z20" s="24">
        <f ca="1">SUMIF('Costdrivere gns.'!$A$5:$L$105,'Til R-koder'!B20,'Costdrivere gns.'!$K$5:$K$105)</f>
        <v>1795225.855</v>
      </c>
      <c r="AA20" s="22">
        <f ca="1">SUMIF('Costdrivere gns.'!$A$5:$L$105,'Til R-koder'!B20,'Costdrivere gns.'!$L$5:$L$105)</f>
        <v>4210407.4800000004</v>
      </c>
      <c r="AB20" s="25">
        <v>5000461.26</v>
      </c>
      <c r="AC20" s="25">
        <v>12232770.23</v>
      </c>
      <c r="AD20" s="25">
        <v>554787.52</v>
      </c>
      <c r="AE20" s="25">
        <v>93003.51</v>
      </c>
      <c r="AF20" s="25">
        <v>9879012.5250000004</v>
      </c>
      <c r="AG20" s="25">
        <v>186108.46</v>
      </c>
      <c r="AH20" s="25">
        <v>3376624.3149999999</v>
      </c>
      <c r="AI20" s="25">
        <v>1088412.82</v>
      </c>
      <c r="AJ20" s="25">
        <v>1795225.855</v>
      </c>
      <c r="AK20" s="22">
        <v>4210407.4800000004</v>
      </c>
    </row>
    <row r="21" spans="1:37" x14ac:dyDescent="0.2">
      <c r="A21" s="18" t="s">
        <v>75</v>
      </c>
      <c r="B21" s="19" t="s">
        <v>76</v>
      </c>
      <c r="C21" s="20">
        <f ca="1">SUMIF('Netvolumenmål gns.'!$A$4:$R$104,'Til R-koder'!B21,'Netvolumenmål gns.'!$C$4:$C$104)</f>
        <v>31.029058797331199</v>
      </c>
      <c r="D21" s="20">
        <f ca="1">SUMIF('Netvolumenmål gns.'!$A$4:$R$104,'Til R-koder'!B21,'Netvolumenmål gns.'!$D$4:$D$104)</f>
        <v>7.4833644641606356E-2</v>
      </c>
      <c r="E21" s="21">
        <f ca="1">SUMIF('Netvolumenmål gns.'!$A$4:$R$104,'Til R-koder'!B21,'Netvolumenmål gns.'!$E$4:$E$104)</f>
        <v>33229696.084872015</v>
      </c>
      <c r="F21" s="21">
        <f ca="1">SUMIF('Netvolumenmål gns.'!$A$4:$R$104,'Til R-koder'!B21,'Netvolumenmål gns.'!$F$4:$F$104)</f>
        <v>90623089.710000008</v>
      </c>
      <c r="G21" s="21">
        <f ca="1">SUMIF('Netvolumenmål gns.'!$A$4:$R$104,'Til R-koder'!B21,'Netvolumenmål gns.'!$P$4:$P$104)</f>
        <v>50674596.224399999</v>
      </c>
      <c r="H21" s="21">
        <f ca="1">SUMIF('Netvolumenmål gns.'!$A$4:$R$104,'Til R-koder'!B21,'Netvolumenmål gns.'!$Q$4:$Q$104)</f>
        <v>71615801.069015026</v>
      </c>
      <c r="I21" s="22">
        <f ca="1">SUMIF('Netvolumenmål gns.'!$A$4:$R$104,'Til R-koder'!B21,'Netvolumenmål gns.'!$R$4:$R$104)</f>
        <v>122290397.29341501</v>
      </c>
      <c r="J21" s="20">
        <v>31.029058797331199</v>
      </c>
      <c r="K21" s="20">
        <v>7.4833644641606356E-2</v>
      </c>
      <c r="L21" s="21">
        <v>33229696.084872015</v>
      </c>
      <c r="M21" s="21">
        <v>90623089.710000008</v>
      </c>
      <c r="N21" s="21">
        <v>50674596.224399999</v>
      </c>
      <c r="O21" s="21">
        <v>71615801.069015026</v>
      </c>
      <c r="P21" s="22">
        <v>122290397.29341501</v>
      </c>
      <c r="Q21" s="23" t="s">
        <v>472</v>
      </c>
      <c r="R21" s="24">
        <f ca="1">SUMIF('Costdrivere gns.'!$A$5:$L$105,'Til R-koder'!B21,'Costdrivere gns.'!$C$5:$C$105)</f>
        <v>3520045.78</v>
      </c>
      <c r="S21" s="24">
        <f ca="1">SUMIF('Costdrivere gns.'!$A$5:$L$105,'Til R-koder'!B21,'Costdrivere gns.'!$D$5:$D$105)</f>
        <v>6810392.6150000002</v>
      </c>
      <c r="T21" s="24">
        <f ca="1">SUMIF('Costdrivere gns.'!$A$5:$L$105,'Til R-koder'!B21,'Costdrivere gns.'!$E$5:$E$105)</f>
        <v>480225.98</v>
      </c>
      <c r="U21" s="24">
        <f ca="1">SUMIF('Costdrivere gns.'!$A$5:$L$105,'Til R-koder'!B21,'Costdrivere gns.'!$F$5:$F$105)</f>
        <v>81629.654999999999</v>
      </c>
      <c r="V21" s="24">
        <f ca="1">SUMIF('Costdrivere gns.'!$A$5:$L$105,'Til R-koder'!B21,'Costdrivere gns.'!$G$5:$G$105)</f>
        <v>11451495.189999999</v>
      </c>
      <c r="W21" s="24">
        <f ca="1">SUMIF('Costdrivere gns.'!$A$5:$L$105,'Til R-koder'!B21,'Costdrivere gns.'!$H$5:$H$105)</f>
        <v>0</v>
      </c>
      <c r="X21" s="24">
        <f ca="1">SUMIF('Costdrivere gns.'!$A$5:$L$105,'Til R-koder'!B21,'Costdrivere gns.'!$I$5:$I$105)</f>
        <v>1144893.9550000001</v>
      </c>
      <c r="Y21" s="24">
        <f ca="1">SUMIF('Costdrivere gns.'!$A$5:$L$105,'Til R-koder'!B21,'Costdrivere gns.'!$J$5:$J$105)</f>
        <v>2928654.81</v>
      </c>
      <c r="Z21" s="24">
        <f ca="1">SUMIF('Costdrivere gns.'!$A$5:$L$105,'Til R-koder'!B21,'Costdrivere gns.'!$K$5:$K$105)</f>
        <v>1619197.95</v>
      </c>
      <c r="AA21" s="22">
        <f ca="1">SUMIF('Costdrivere gns.'!$A$5:$L$105,'Til R-koder'!B21,'Costdrivere gns.'!$L$5:$L$105)</f>
        <v>5193160.1500000004</v>
      </c>
      <c r="AB21" s="25">
        <v>3520045.78</v>
      </c>
      <c r="AC21" s="25">
        <v>6810392.6150000002</v>
      </c>
      <c r="AD21" s="25">
        <v>480225.98</v>
      </c>
      <c r="AE21" s="25">
        <v>81629.654999999999</v>
      </c>
      <c r="AF21" s="25">
        <v>11451495.189999999</v>
      </c>
      <c r="AG21" s="25">
        <v>0</v>
      </c>
      <c r="AH21" s="25">
        <v>1144893.9550000001</v>
      </c>
      <c r="AI21" s="25">
        <v>2928654.81</v>
      </c>
      <c r="AJ21" s="25">
        <v>1619197.95</v>
      </c>
      <c r="AK21" s="22">
        <v>5193160.1500000004</v>
      </c>
    </row>
    <row r="22" spans="1:37" x14ac:dyDescent="0.2">
      <c r="A22" s="18" t="s">
        <v>77</v>
      </c>
      <c r="B22" s="19" t="s">
        <v>78</v>
      </c>
      <c r="C22" s="20">
        <f ca="1">SUMIF('Netvolumenmål gns.'!$A$4:$R$104,'Til R-koder'!B22,'Netvolumenmål gns.'!$C$4:$C$104)</f>
        <v>37.940904794628402</v>
      </c>
      <c r="D22" s="20">
        <f ca="1">SUMIF('Netvolumenmål gns.'!$A$4:$R$104,'Til R-koder'!B22,'Netvolumenmål gns.'!$D$4:$D$104)</f>
        <v>5.5821016902296176E-2</v>
      </c>
      <c r="E22" s="21">
        <f ca="1">SUMIF('Netvolumenmål gns.'!$A$4:$R$104,'Til R-koder'!B22,'Netvolumenmål gns.'!$E$4:$E$104)</f>
        <v>17746264.888349108</v>
      </c>
      <c r="F22" s="21">
        <f ca="1">SUMIF('Netvolumenmål gns.'!$A$4:$R$104,'Til R-koder'!B22,'Netvolumenmål gns.'!$F$4:$F$104)</f>
        <v>59365232.564999998</v>
      </c>
      <c r="G22" s="21">
        <f ca="1">SUMIF('Netvolumenmål gns.'!$A$4:$R$104,'Til R-koder'!B22,'Netvolumenmål gns.'!$P$4:$P$104)</f>
        <v>19186276.530400001</v>
      </c>
      <c r="H22" s="21">
        <f ca="1">SUMIF('Netvolumenmål gns.'!$A$4:$R$104,'Til R-koder'!B22,'Netvolumenmål gns.'!$Q$4:$Q$104)</f>
        <v>45265857.214985654</v>
      </c>
      <c r="I22" s="22">
        <f ca="1">SUMIF('Netvolumenmål gns.'!$A$4:$R$104,'Til R-koder'!B22,'Netvolumenmål gns.'!$R$4:$R$104)</f>
        <v>64452133.745385662</v>
      </c>
      <c r="J22" s="20">
        <v>37.940904794628402</v>
      </c>
      <c r="K22" s="20">
        <v>5.5821016902296176E-2</v>
      </c>
      <c r="L22" s="21">
        <v>17746264.888349108</v>
      </c>
      <c r="M22" s="21">
        <v>59365232.564999998</v>
      </c>
      <c r="N22" s="21">
        <v>19186276.530400001</v>
      </c>
      <c r="O22" s="21">
        <v>45265857.214985654</v>
      </c>
      <c r="P22" s="22">
        <v>64452133.745385662</v>
      </c>
      <c r="Q22" s="23" t="s">
        <v>472</v>
      </c>
      <c r="R22" s="24">
        <f ca="1">SUMIF('Costdrivere gns.'!$A$5:$L$105,'Til R-koder'!B22,'Costdrivere gns.'!$C$5:$C$105)</f>
        <v>2849185.66</v>
      </c>
      <c r="S22" s="24">
        <f ca="1">SUMIF('Costdrivere gns.'!$A$5:$L$105,'Til R-koder'!B22,'Costdrivere gns.'!$D$5:$D$105)</f>
        <v>3143073.79</v>
      </c>
      <c r="T22" s="24">
        <f ca="1">SUMIF('Costdrivere gns.'!$A$5:$L$105,'Til R-koder'!B22,'Costdrivere gns.'!$E$5:$E$105)</f>
        <v>338027.96500000003</v>
      </c>
      <c r="U22" s="24">
        <f ca="1">SUMIF('Costdrivere gns.'!$A$5:$L$105,'Til R-koder'!B22,'Costdrivere gns.'!$F$5:$F$105)</f>
        <v>65892.56</v>
      </c>
      <c r="V22" s="24">
        <f ca="1">SUMIF('Costdrivere gns.'!$A$5:$L$105,'Til R-koder'!B22,'Costdrivere gns.'!$G$5:$G$105)</f>
        <v>4892369.8250000002</v>
      </c>
      <c r="W22" s="24">
        <f ca="1">SUMIF('Costdrivere gns.'!$A$5:$L$105,'Til R-koder'!B22,'Costdrivere gns.'!$H$5:$H$105)</f>
        <v>2863.21</v>
      </c>
      <c r="X22" s="24">
        <f ca="1">SUMIF('Costdrivere gns.'!$A$5:$L$105,'Til R-koder'!B22,'Costdrivere gns.'!$I$5:$I$105)</f>
        <v>1020727.085</v>
      </c>
      <c r="Y22" s="24">
        <f ca="1">SUMIF('Costdrivere gns.'!$A$5:$L$105,'Til R-koder'!B22,'Costdrivere gns.'!$J$5:$J$105)</f>
        <v>961530.30500000005</v>
      </c>
      <c r="Z22" s="24">
        <f ca="1">SUMIF('Costdrivere gns.'!$A$5:$L$105,'Til R-koder'!B22,'Costdrivere gns.'!$K$5:$K$105)</f>
        <v>1313026.2549999999</v>
      </c>
      <c r="AA22" s="22">
        <f ca="1">SUMIF('Costdrivere gns.'!$A$5:$L$105,'Til R-koder'!B22,'Costdrivere gns.'!$L$5:$L$105)</f>
        <v>3159568.23</v>
      </c>
      <c r="AB22" s="25">
        <v>2849185.66</v>
      </c>
      <c r="AC22" s="25">
        <v>3143073.79</v>
      </c>
      <c r="AD22" s="25">
        <v>338027.96500000003</v>
      </c>
      <c r="AE22" s="25">
        <v>65892.56</v>
      </c>
      <c r="AF22" s="25">
        <v>4892369.8250000002</v>
      </c>
      <c r="AG22" s="25">
        <v>2863.21</v>
      </c>
      <c r="AH22" s="25">
        <v>1020727.085</v>
      </c>
      <c r="AI22" s="25">
        <v>961530.30500000005</v>
      </c>
      <c r="AJ22" s="25">
        <v>1313026.2549999999</v>
      </c>
      <c r="AK22" s="22">
        <v>3159568.23</v>
      </c>
    </row>
    <row r="23" spans="1:37" x14ac:dyDescent="0.2">
      <c r="A23" s="18" t="s">
        <v>79</v>
      </c>
      <c r="B23" s="19" t="s">
        <v>80</v>
      </c>
      <c r="C23" s="20">
        <f ca="1">SUMIF('Netvolumenmål gns.'!$A$4:$R$104,'Til R-koder'!B23,'Netvolumenmål gns.'!$C$4:$C$104)</f>
        <v>33.591726893082097</v>
      </c>
      <c r="D23" s="20">
        <f ca="1">SUMIF('Netvolumenmål gns.'!$A$4:$R$104,'Til R-koder'!B23,'Netvolumenmål gns.'!$D$4:$D$104)</f>
        <v>4.0618222095425344E-2</v>
      </c>
      <c r="E23" s="21">
        <f ca="1">SUMIF('Netvolumenmål gns.'!$A$4:$R$104,'Til R-koder'!B23,'Netvolumenmål gns.'!$E$4:$E$104)</f>
        <v>43804745.565753222</v>
      </c>
      <c r="F23" s="21">
        <f ca="1">SUMIF('Netvolumenmål gns.'!$A$4:$R$104,'Til R-koder'!B23,'Netvolumenmål gns.'!$F$4:$F$104)</f>
        <v>133555306.09999999</v>
      </c>
      <c r="G23" s="21">
        <f ca="1">SUMIF('Netvolumenmål gns.'!$A$4:$R$104,'Til R-koder'!B23,'Netvolumenmål gns.'!$P$4:$P$104)</f>
        <v>56623047.1888</v>
      </c>
      <c r="H23" s="21">
        <f ca="1">SUMIF('Netvolumenmål gns.'!$A$4:$R$104,'Til R-koder'!B23,'Netvolumenmål gns.'!$Q$4:$Q$104)</f>
        <v>98107535.119442269</v>
      </c>
      <c r="I23" s="22">
        <f ca="1">SUMIF('Netvolumenmål gns.'!$A$4:$R$104,'Til R-koder'!B23,'Netvolumenmål gns.'!$R$4:$R$104)</f>
        <v>154730582.30824226</v>
      </c>
      <c r="J23" s="20">
        <v>33.591726893082097</v>
      </c>
      <c r="K23" s="20">
        <v>4.0618222095425344E-2</v>
      </c>
      <c r="L23" s="21">
        <v>43804745.565753222</v>
      </c>
      <c r="M23" s="21">
        <v>133555306.09999999</v>
      </c>
      <c r="N23" s="21">
        <v>56623047.1888</v>
      </c>
      <c r="O23" s="21">
        <v>98107535.119442269</v>
      </c>
      <c r="P23" s="22">
        <v>154730582.30824226</v>
      </c>
      <c r="Q23" s="23" t="s">
        <v>472</v>
      </c>
      <c r="R23" s="24">
        <f ca="1">SUMIF('Costdrivere gns.'!$A$5:$L$105,'Til R-koder'!B23,'Costdrivere gns.'!$C$5:$C$105)</f>
        <v>6132884.9349999996</v>
      </c>
      <c r="S23" s="24">
        <f ca="1">SUMIF('Costdrivere gns.'!$A$5:$L$105,'Til R-koder'!B23,'Costdrivere gns.'!$D$5:$D$105)</f>
        <v>3625421.125</v>
      </c>
      <c r="T23" s="24">
        <f ca="1">SUMIF('Costdrivere gns.'!$A$5:$L$105,'Til R-koder'!B23,'Costdrivere gns.'!$E$5:$E$105)</f>
        <v>1196344.04</v>
      </c>
      <c r="U23" s="24">
        <f ca="1">SUMIF('Costdrivere gns.'!$A$5:$L$105,'Til R-koder'!B23,'Costdrivere gns.'!$F$5:$F$105)</f>
        <v>109584.26</v>
      </c>
      <c r="V23" s="24">
        <f ca="1">SUMIF('Costdrivere gns.'!$A$5:$L$105,'Til R-koder'!B23,'Costdrivere gns.'!$G$5:$G$105)</f>
        <v>17595237.940000001</v>
      </c>
      <c r="W23" s="24">
        <f ca="1">SUMIF('Costdrivere gns.'!$A$5:$L$105,'Til R-koder'!B23,'Costdrivere gns.'!$H$5:$H$105)</f>
        <v>20042.45</v>
      </c>
      <c r="X23" s="24">
        <f ca="1">SUMIF('Costdrivere gns.'!$A$5:$L$105,'Til R-koder'!B23,'Costdrivere gns.'!$I$5:$I$105)</f>
        <v>3005819.0950000002</v>
      </c>
      <c r="Y23" s="24">
        <f ca="1">SUMIF('Costdrivere gns.'!$A$5:$L$105,'Til R-koder'!B23,'Costdrivere gns.'!$J$5:$J$105)</f>
        <v>1906706.085</v>
      </c>
      <c r="Z23" s="24">
        <f ca="1">SUMIF('Costdrivere gns.'!$A$5:$L$105,'Til R-koder'!B23,'Costdrivere gns.'!$K$5:$K$105)</f>
        <v>1601200.36</v>
      </c>
      <c r="AA23" s="22">
        <f ca="1">SUMIF('Costdrivere gns.'!$A$5:$L$105,'Til R-koder'!B23,'Costdrivere gns.'!$L$5:$L$105)</f>
        <v>8611505.2750000004</v>
      </c>
      <c r="AB23" s="25">
        <v>6132884.9349999996</v>
      </c>
      <c r="AC23" s="25">
        <v>3625421.125</v>
      </c>
      <c r="AD23" s="25">
        <v>1196344.04</v>
      </c>
      <c r="AE23" s="25">
        <v>109584.26</v>
      </c>
      <c r="AF23" s="25">
        <v>17595237.940000001</v>
      </c>
      <c r="AG23" s="25">
        <v>20042.45</v>
      </c>
      <c r="AH23" s="25">
        <v>3005819.0950000002</v>
      </c>
      <c r="AI23" s="25">
        <v>1906706.085</v>
      </c>
      <c r="AJ23" s="25">
        <v>1601200.36</v>
      </c>
      <c r="AK23" s="22">
        <v>8611505.2750000004</v>
      </c>
    </row>
    <row r="24" spans="1:37" x14ac:dyDescent="0.2">
      <c r="A24" s="18" t="s">
        <v>81</v>
      </c>
      <c r="B24" s="19" t="s">
        <v>82</v>
      </c>
      <c r="C24" s="20">
        <f ca="1">SUMIF('Netvolumenmål gns.'!$A$4:$R$104,'Til R-koder'!B24,'Netvolumenmål gns.'!$C$4:$C$104)</f>
        <v>26.711179101094949</v>
      </c>
      <c r="D24" s="20">
        <f ca="1">SUMIF('Netvolumenmål gns.'!$A$4:$R$104,'Til R-koder'!B24,'Netvolumenmål gns.'!$D$4:$D$104)</f>
        <v>0.34993443227580001</v>
      </c>
      <c r="E24" s="21">
        <f ca="1">SUMIF('Netvolumenmål gns.'!$A$4:$R$104,'Til R-koder'!B24,'Netvolumenmål gns.'!$E$4:$E$104)</f>
        <v>15158760.811475974</v>
      </c>
      <c r="F24" s="21">
        <f ca="1">SUMIF('Netvolumenmål gns.'!$A$4:$R$104,'Til R-koder'!B24,'Netvolumenmål gns.'!$F$4:$F$104)</f>
        <v>51012210.960000001</v>
      </c>
      <c r="G24" s="21">
        <f ca="1">SUMIF('Netvolumenmål gns.'!$A$4:$R$104,'Til R-koder'!B24,'Netvolumenmål gns.'!$P$4:$P$104)</f>
        <v>21775819.8816</v>
      </c>
      <c r="H24" s="21">
        <f ca="1">SUMIF('Netvolumenmål gns.'!$A$4:$R$104,'Til R-koder'!B24,'Netvolumenmål gns.'!$Q$4:$Q$104)</f>
        <v>52113076.304170683</v>
      </c>
      <c r="I24" s="22">
        <f ca="1">SUMIF('Netvolumenmål gns.'!$A$4:$R$104,'Til R-koder'!B24,'Netvolumenmål gns.'!$R$4:$R$104)</f>
        <v>73888896.18577069</v>
      </c>
      <c r="J24" s="20">
        <v>26.711179101094949</v>
      </c>
      <c r="K24" s="20">
        <v>0.34993443227580001</v>
      </c>
      <c r="L24" s="21">
        <v>15158760.811475974</v>
      </c>
      <c r="M24" s="21">
        <v>51012210.960000001</v>
      </c>
      <c r="N24" s="21">
        <v>21775819.8816</v>
      </c>
      <c r="O24" s="21">
        <v>52113076.304170683</v>
      </c>
      <c r="P24" s="22">
        <v>73888896.18577069</v>
      </c>
      <c r="Q24" s="23" t="s">
        <v>471</v>
      </c>
      <c r="R24" s="24">
        <f ca="1">SUMIF('Costdrivere gns.'!$A$5:$L$105,'Til R-koder'!B24,'Costdrivere gns.'!$C$5:$C$105)</f>
        <v>5262564.7949999999</v>
      </c>
      <c r="S24" s="24">
        <f ca="1">SUMIF('Costdrivere gns.'!$A$5:$L$105,'Til R-koder'!B24,'Costdrivere gns.'!$D$5:$D$105)</f>
        <v>2002888.81</v>
      </c>
      <c r="T24" s="24">
        <f ca="1">SUMIF('Costdrivere gns.'!$A$5:$L$105,'Til R-koder'!B24,'Costdrivere gns.'!$E$5:$E$105)</f>
        <v>3046.44</v>
      </c>
      <c r="U24" s="24">
        <f ca="1">SUMIF('Costdrivere gns.'!$A$5:$L$105,'Til R-koder'!B24,'Costdrivere gns.'!$F$5:$F$105)</f>
        <v>89196.01</v>
      </c>
      <c r="V24" s="24">
        <f ca="1">SUMIF('Costdrivere gns.'!$A$5:$L$105,'Til R-koder'!B24,'Costdrivere gns.'!$G$5:$G$105)</f>
        <v>0</v>
      </c>
      <c r="W24" s="24">
        <f ca="1">SUMIF('Costdrivere gns.'!$A$5:$L$105,'Til R-koder'!B24,'Costdrivere gns.'!$H$5:$H$105)</f>
        <v>0</v>
      </c>
      <c r="X24" s="24">
        <f ca="1">SUMIF('Costdrivere gns.'!$A$5:$L$105,'Til R-koder'!B24,'Costdrivere gns.'!$I$5:$I$105)</f>
        <v>0</v>
      </c>
      <c r="Y24" s="24">
        <f ca="1">SUMIF('Costdrivere gns.'!$A$5:$L$105,'Til R-koder'!B24,'Costdrivere gns.'!$J$5:$J$105)</f>
        <v>0</v>
      </c>
      <c r="Z24" s="24">
        <f ca="1">SUMIF('Costdrivere gns.'!$A$5:$L$105,'Til R-koder'!B24,'Costdrivere gns.'!$K$5:$K$105)</f>
        <v>945632.67500000005</v>
      </c>
      <c r="AA24" s="22">
        <f ca="1">SUMIF('Costdrivere gns.'!$A$5:$L$105,'Til R-koder'!B24,'Costdrivere gns.'!$L$5:$L$105)</f>
        <v>6855432.0800000001</v>
      </c>
      <c r="AB24" s="25">
        <v>5262564.7949999999</v>
      </c>
      <c r="AC24" s="25">
        <v>2002888.81</v>
      </c>
      <c r="AD24" s="25">
        <v>3046.44</v>
      </c>
      <c r="AE24" s="25">
        <v>89196.01</v>
      </c>
      <c r="AF24" s="25">
        <v>0</v>
      </c>
      <c r="AG24" s="25">
        <v>0</v>
      </c>
      <c r="AH24" s="25">
        <v>0</v>
      </c>
      <c r="AI24" s="25">
        <v>0</v>
      </c>
      <c r="AJ24" s="25">
        <v>945632.67500000005</v>
      </c>
      <c r="AK24" s="22">
        <v>6855432.0800000001</v>
      </c>
    </row>
    <row r="25" spans="1:37" x14ac:dyDescent="0.2">
      <c r="A25" s="18" t="s">
        <v>83</v>
      </c>
      <c r="B25" s="19" t="s">
        <v>84</v>
      </c>
      <c r="C25" s="20">
        <f ca="1">SUMIF('Netvolumenmål gns.'!$A$4:$R$104,'Til R-koder'!B25,'Netvolumenmål gns.'!$C$4:$C$104)</f>
        <v>35.300389668692603</v>
      </c>
      <c r="D25" s="20">
        <f ca="1">SUMIF('Netvolumenmål gns.'!$A$4:$R$104,'Til R-koder'!B25,'Netvolumenmål gns.'!$D$4:$D$104)</f>
        <v>4.4943913617680499E-2</v>
      </c>
      <c r="E25" s="21">
        <f ca="1">SUMIF('Netvolumenmål gns.'!$A$4:$R$104,'Til R-koder'!B25,'Netvolumenmål gns.'!$E$4:$E$104)</f>
        <v>65857579.083258994</v>
      </c>
      <c r="F25" s="21">
        <f ca="1">SUMIF('Netvolumenmål gns.'!$A$4:$R$104,'Til R-koder'!B25,'Netvolumenmål gns.'!$F$4:$F$104)</f>
        <v>165334334.16</v>
      </c>
      <c r="G25" s="21">
        <f ca="1">SUMIF('Netvolumenmål gns.'!$A$4:$R$104,'Til R-koder'!B25,'Netvolumenmål gns.'!$P$4:$P$104)</f>
        <v>75935769.530000001</v>
      </c>
      <c r="H25" s="21">
        <f ca="1">SUMIF('Netvolumenmål gns.'!$A$4:$R$104,'Til R-koder'!B25,'Netvolumenmål gns.'!$Q$4:$Q$104)</f>
        <v>122204477.58497702</v>
      </c>
      <c r="I25" s="22">
        <f ca="1">SUMIF('Netvolumenmål gns.'!$A$4:$R$104,'Til R-koder'!B25,'Netvolumenmål gns.'!$R$4:$R$104)</f>
        <v>198140247.11497703</v>
      </c>
      <c r="J25" s="20">
        <v>35.300389668692603</v>
      </c>
      <c r="K25" s="20">
        <v>4.4943913617680499E-2</v>
      </c>
      <c r="L25" s="21">
        <v>65857579.083258994</v>
      </c>
      <c r="M25" s="21">
        <v>165334334.16</v>
      </c>
      <c r="N25" s="21">
        <v>75935769.530000001</v>
      </c>
      <c r="O25" s="21">
        <v>122204477.58497702</v>
      </c>
      <c r="P25" s="22">
        <v>198140247.11497703</v>
      </c>
      <c r="Q25" s="23" t="s">
        <v>472</v>
      </c>
      <c r="R25" s="24">
        <f ca="1">SUMIF('Costdrivere gns.'!$A$5:$L$105,'Til R-koder'!B25,'Costdrivere gns.'!$C$5:$C$105)</f>
        <v>5953746.54</v>
      </c>
      <c r="S25" s="24">
        <f ca="1">SUMIF('Costdrivere gns.'!$A$5:$L$105,'Til R-koder'!B25,'Costdrivere gns.'!$D$5:$D$105)</f>
        <v>8050199.0449999999</v>
      </c>
      <c r="T25" s="24">
        <f ca="1">SUMIF('Costdrivere gns.'!$A$5:$L$105,'Til R-koder'!B25,'Costdrivere gns.'!$E$5:$E$105)</f>
        <v>381340.58500000002</v>
      </c>
      <c r="U25" s="24">
        <f ca="1">SUMIF('Costdrivere gns.'!$A$5:$L$105,'Til R-koder'!B25,'Costdrivere gns.'!$F$5:$F$105)</f>
        <v>25463.360000000001</v>
      </c>
      <c r="V25" s="24">
        <f ca="1">SUMIF('Costdrivere gns.'!$A$5:$L$105,'Til R-koder'!B25,'Costdrivere gns.'!$G$5:$G$105)</f>
        <v>36419666.219999999</v>
      </c>
      <c r="W25" s="24">
        <f ca="1">SUMIF('Costdrivere gns.'!$A$5:$L$105,'Til R-koder'!B25,'Costdrivere gns.'!$H$5:$H$105)</f>
        <v>0</v>
      </c>
      <c r="X25" s="24">
        <f ca="1">SUMIF('Costdrivere gns.'!$A$5:$L$105,'Til R-koder'!B25,'Costdrivere gns.'!$I$5:$I$105)</f>
        <v>4078779.29</v>
      </c>
      <c r="Y25" s="24">
        <f ca="1">SUMIF('Costdrivere gns.'!$A$5:$L$105,'Til R-koder'!B25,'Costdrivere gns.'!$J$5:$J$105)</f>
        <v>2936999.7949999999</v>
      </c>
      <c r="Z25" s="24">
        <f ca="1">SUMIF('Costdrivere gns.'!$A$5:$L$105,'Til R-koder'!B25,'Costdrivere gns.'!$K$5:$K$105)</f>
        <v>1767180.8</v>
      </c>
      <c r="AA25" s="22">
        <f ca="1">SUMIF('Costdrivere gns.'!$A$5:$L$105,'Til R-koder'!B25,'Costdrivere gns.'!$L$5:$L$105)</f>
        <v>6244203.4500000002</v>
      </c>
      <c r="AB25" s="25">
        <v>5953746.54</v>
      </c>
      <c r="AC25" s="25">
        <v>8050199.0449999999</v>
      </c>
      <c r="AD25" s="25">
        <v>381340.58500000002</v>
      </c>
      <c r="AE25" s="25">
        <v>25463.360000000001</v>
      </c>
      <c r="AF25" s="25">
        <v>36419666.219999999</v>
      </c>
      <c r="AG25" s="25">
        <v>0</v>
      </c>
      <c r="AH25" s="25">
        <v>4078779.29</v>
      </c>
      <c r="AI25" s="25">
        <v>2936999.7949999999</v>
      </c>
      <c r="AJ25" s="25">
        <v>1767180.8</v>
      </c>
      <c r="AK25" s="22">
        <v>6244203.4500000002</v>
      </c>
    </row>
    <row r="26" spans="1:37" x14ac:dyDescent="0.2">
      <c r="A26" s="18" t="s">
        <v>85</v>
      </c>
      <c r="B26" s="19" t="s">
        <v>86</v>
      </c>
      <c r="C26" s="20">
        <f ca="1">SUMIF('Netvolumenmål gns.'!$A$4:$R$104,'Til R-koder'!B26,'Netvolumenmål gns.'!$C$4:$C$104)</f>
        <v>36.947491388268404</v>
      </c>
      <c r="D26" s="20">
        <f ca="1">SUMIF('Netvolumenmål gns.'!$A$4:$R$104,'Til R-koder'!B26,'Netvolumenmål gns.'!$D$4:$D$104)</f>
        <v>4.2809490352468692E-2</v>
      </c>
      <c r="E26" s="21">
        <f ca="1">SUMIF('Netvolumenmål gns.'!$A$4:$R$104,'Til R-koder'!B26,'Netvolumenmål gns.'!$E$4:$E$104)</f>
        <v>32517497.179593712</v>
      </c>
      <c r="F26" s="21">
        <f ca="1">SUMIF('Netvolumenmål gns.'!$A$4:$R$104,'Til R-koder'!B26,'Netvolumenmål gns.'!$F$4:$F$104)</f>
        <v>82146415.920000002</v>
      </c>
      <c r="G26" s="21">
        <f ca="1">SUMIF('Netvolumenmål gns.'!$A$4:$R$104,'Til R-koder'!B26,'Netvolumenmål gns.'!$P$4:$P$104)</f>
        <v>32699678.681199998</v>
      </c>
      <c r="H26" s="21">
        <f ca="1">SUMIF('Netvolumenmål gns.'!$A$4:$R$104,'Til R-koder'!B26,'Netvolumenmål gns.'!$Q$4:$Q$104)</f>
        <v>69676168.706138581</v>
      </c>
      <c r="I26" s="22">
        <f ca="1">SUMIF('Netvolumenmål gns.'!$A$4:$R$104,'Til R-koder'!B26,'Netvolumenmål gns.'!$R$4:$R$104)</f>
        <v>102375847.38733858</v>
      </c>
      <c r="J26" s="20">
        <v>36.947491388268404</v>
      </c>
      <c r="K26" s="20">
        <v>4.2809490352468692E-2</v>
      </c>
      <c r="L26" s="21">
        <v>32517497.179593712</v>
      </c>
      <c r="M26" s="21">
        <v>82146415.920000002</v>
      </c>
      <c r="N26" s="21">
        <v>32699678.681199998</v>
      </c>
      <c r="O26" s="21">
        <v>69676168.706138581</v>
      </c>
      <c r="P26" s="22">
        <v>102375847.38733858</v>
      </c>
      <c r="Q26" s="23" t="s">
        <v>472</v>
      </c>
      <c r="R26" s="24">
        <f ca="1">SUMIF('Costdrivere gns.'!$A$5:$L$105,'Til R-koder'!B26,'Costdrivere gns.'!$C$5:$C$105)</f>
        <v>2884658.085</v>
      </c>
      <c r="S26" s="24">
        <f ca="1">SUMIF('Costdrivere gns.'!$A$5:$L$105,'Til R-koder'!B26,'Costdrivere gns.'!$D$5:$D$105)</f>
        <v>11078414.595000001</v>
      </c>
      <c r="T26" s="24">
        <f ca="1">SUMIF('Costdrivere gns.'!$A$5:$L$105,'Til R-koder'!B26,'Costdrivere gns.'!$E$5:$E$105)</f>
        <v>476315.33</v>
      </c>
      <c r="U26" s="24">
        <f ca="1">SUMIF('Costdrivere gns.'!$A$5:$L$105,'Til R-koder'!B26,'Costdrivere gns.'!$F$5:$F$105)</f>
        <v>122420</v>
      </c>
      <c r="V26" s="24">
        <f ca="1">SUMIF('Costdrivere gns.'!$A$5:$L$105,'Til R-koder'!B26,'Costdrivere gns.'!$G$5:$G$105)</f>
        <v>10134756.460000001</v>
      </c>
      <c r="W26" s="24">
        <f ca="1">SUMIF('Costdrivere gns.'!$A$5:$L$105,'Til R-koder'!B26,'Costdrivere gns.'!$H$5:$H$105)</f>
        <v>0</v>
      </c>
      <c r="X26" s="24">
        <f ca="1">SUMIF('Costdrivere gns.'!$A$5:$L$105,'Til R-koder'!B26,'Costdrivere gns.'!$I$5:$I$105)</f>
        <v>1078959.6850000001</v>
      </c>
      <c r="Y26" s="24">
        <f ca="1">SUMIF('Costdrivere gns.'!$A$5:$L$105,'Til R-koder'!B26,'Costdrivere gns.'!$J$5:$J$105)</f>
        <v>1590525.0649999999</v>
      </c>
      <c r="Z26" s="24">
        <f ca="1">SUMIF('Costdrivere gns.'!$A$5:$L$105,'Til R-koder'!B26,'Costdrivere gns.'!$K$5:$K$105)</f>
        <v>1557794.855</v>
      </c>
      <c r="AA26" s="22">
        <f ca="1">SUMIF('Costdrivere gns.'!$A$5:$L$105,'Til R-koder'!B26,'Costdrivere gns.'!$L$5:$L$105)</f>
        <v>3593653.11</v>
      </c>
      <c r="AB26" s="25">
        <v>2884658.085</v>
      </c>
      <c r="AC26" s="25">
        <v>11078414.595000001</v>
      </c>
      <c r="AD26" s="25">
        <v>476315.33</v>
      </c>
      <c r="AE26" s="25">
        <v>122420</v>
      </c>
      <c r="AF26" s="25">
        <v>10134756.460000001</v>
      </c>
      <c r="AG26" s="25">
        <v>0</v>
      </c>
      <c r="AH26" s="25">
        <v>1078959.6850000001</v>
      </c>
      <c r="AI26" s="25">
        <v>1590525.0649999999</v>
      </c>
      <c r="AJ26" s="25">
        <v>1557794.855</v>
      </c>
      <c r="AK26" s="22">
        <v>3593653.11</v>
      </c>
    </row>
    <row r="27" spans="1:37" x14ac:dyDescent="0.2">
      <c r="A27" s="18" t="s">
        <v>87</v>
      </c>
      <c r="B27" s="19" t="s">
        <v>88</v>
      </c>
      <c r="C27" s="20">
        <f ca="1">SUMIF('Netvolumenmål gns.'!$A$4:$R$104,'Til R-koder'!B27,'Netvolumenmål gns.'!$C$4:$C$104)</f>
        <v>40.781974167238147</v>
      </c>
      <c r="D27" s="20">
        <f ca="1">SUMIF('Netvolumenmål gns.'!$A$4:$R$104,'Til R-koder'!B27,'Netvolumenmål gns.'!$D$4:$D$104)</f>
        <v>7.0926101103394368E-2</v>
      </c>
      <c r="E27" s="21">
        <f ca="1">SUMIF('Netvolumenmål gns.'!$A$4:$R$104,'Til R-koder'!B27,'Netvolumenmål gns.'!$E$4:$E$104)</f>
        <v>16003170.629249018</v>
      </c>
      <c r="F27" s="21">
        <f ca="1">SUMIF('Netvolumenmål gns.'!$A$4:$R$104,'Til R-koder'!B27,'Netvolumenmål gns.'!$F$4:$F$104)</f>
        <v>60127837.359999999</v>
      </c>
      <c r="G27" s="21">
        <f ca="1">SUMIF('Netvolumenmål gns.'!$A$4:$R$104,'Til R-koder'!B27,'Netvolumenmål gns.'!$P$4:$P$104)</f>
        <v>22788561.284400001</v>
      </c>
      <c r="H27" s="21">
        <f ca="1">SUMIF('Netvolumenmål gns.'!$A$4:$R$104,'Til R-koder'!B27,'Netvolumenmål gns.'!$Q$4:$Q$104)</f>
        <v>42208446.470576197</v>
      </c>
      <c r="I27" s="22">
        <f ca="1">SUMIF('Netvolumenmål gns.'!$A$4:$R$104,'Til R-koder'!B27,'Netvolumenmål gns.'!$R$4:$R$104)</f>
        <v>64997007.754976191</v>
      </c>
      <c r="J27" s="20">
        <v>40.781974167238147</v>
      </c>
      <c r="K27" s="20">
        <v>7.0926101103394368E-2</v>
      </c>
      <c r="L27" s="21">
        <v>16003170.629249018</v>
      </c>
      <c r="M27" s="21">
        <v>60127837.359999999</v>
      </c>
      <c r="N27" s="21">
        <v>22788561.284400001</v>
      </c>
      <c r="O27" s="21">
        <v>42208446.470576197</v>
      </c>
      <c r="P27" s="22">
        <v>64997007.754976191</v>
      </c>
      <c r="Q27" s="23" t="s">
        <v>472</v>
      </c>
      <c r="R27" s="24">
        <f ca="1">SUMIF('Costdrivere gns.'!$A$5:$L$105,'Til R-koder'!B27,'Costdrivere gns.'!$C$5:$C$105)</f>
        <v>2314829.35</v>
      </c>
      <c r="S27" s="24">
        <f ca="1">SUMIF('Costdrivere gns.'!$A$5:$L$105,'Til R-koder'!B27,'Costdrivere gns.'!$D$5:$D$105)</f>
        <v>3107405.04</v>
      </c>
      <c r="T27" s="24">
        <f ca="1">SUMIF('Costdrivere gns.'!$A$5:$L$105,'Til R-koder'!B27,'Costdrivere gns.'!$E$5:$E$105)</f>
        <v>214784.535</v>
      </c>
      <c r="U27" s="24">
        <f ca="1">SUMIF('Costdrivere gns.'!$A$5:$L$105,'Til R-koder'!B27,'Costdrivere gns.'!$F$5:$F$105)</f>
        <v>224493.8</v>
      </c>
      <c r="V27" s="24">
        <f ca="1">SUMIF('Costdrivere gns.'!$A$5:$L$105,'Til R-koder'!B27,'Costdrivere gns.'!$G$5:$G$105)</f>
        <v>3364690.33</v>
      </c>
      <c r="W27" s="24">
        <f ca="1">SUMIF('Costdrivere gns.'!$A$5:$L$105,'Til R-koder'!B27,'Costdrivere gns.'!$H$5:$H$105)</f>
        <v>0</v>
      </c>
      <c r="X27" s="24">
        <f ca="1">SUMIF('Costdrivere gns.'!$A$5:$L$105,'Til R-koder'!B27,'Costdrivere gns.'!$I$5:$I$105)</f>
        <v>1153954.06</v>
      </c>
      <c r="Y27" s="24">
        <f ca="1">SUMIF('Costdrivere gns.'!$A$5:$L$105,'Til R-koder'!B27,'Costdrivere gns.'!$J$5:$J$105)</f>
        <v>984002.77</v>
      </c>
      <c r="Z27" s="24">
        <f ca="1">SUMIF('Costdrivere gns.'!$A$5:$L$105,'Til R-koder'!B27,'Costdrivere gns.'!$K$5:$K$105)</f>
        <v>1327972.81</v>
      </c>
      <c r="AA27" s="22">
        <f ca="1">SUMIF('Costdrivere gns.'!$A$5:$L$105,'Til R-koder'!B27,'Costdrivere gns.'!$L$5:$L$105)</f>
        <v>3311037.93</v>
      </c>
      <c r="AB27" s="25">
        <v>2314829.35</v>
      </c>
      <c r="AC27" s="25">
        <v>3107405.04</v>
      </c>
      <c r="AD27" s="25">
        <v>214784.535</v>
      </c>
      <c r="AE27" s="25">
        <v>224493.8</v>
      </c>
      <c r="AF27" s="25">
        <v>3364690.33</v>
      </c>
      <c r="AG27" s="25">
        <v>0</v>
      </c>
      <c r="AH27" s="25">
        <v>1153954.06</v>
      </c>
      <c r="AI27" s="25">
        <v>984002.77</v>
      </c>
      <c r="AJ27" s="25">
        <v>1327972.81</v>
      </c>
      <c r="AK27" s="22">
        <v>3311037.93</v>
      </c>
    </row>
    <row r="28" spans="1:37" x14ac:dyDescent="0.2">
      <c r="A28" s="18" t="s">
        <v>89</v>
      </c>
      <c r="B28" s="19" t="s">
        <v>90</v>
      </c>
      <c r="C28" s="20">
        <f ca="1">SUMIF('Netvolumenmål gns.'!$A$4:$R$104,'Til R-koder'!B28,'Netvolumenmål gns.'!$C$4:$C$104)</f>
        <v>15.324574935541349</v>
      </c>
      <c r="D28" s="20">
        <f ca="1">SUMIF('Netvolumenmål gns.'!$A$4:$R$104,'Til R-koder'!B28,'Netvolumenmål gns.'!$D$4:$D$104)</f>
        <v>9.7324762532913292E-2</v>
      </c>
      <c r="E28" s="21">
        <f ca="1">SUMIF('Netvolumenmål gns.'!$A$4:$R$104,'Til R-koder'!B28,'Netvolumenmål gns.'!$E$4:$E$104)</f>
        <v>15612527.350888129</v>
      </c>
      <c r="F28" s="21">
        <f ca="1">SUMIF('Netvolumenmål gns.'!$A$4:$R$104,'Til R-koder'!B28,'Netvolumenmål gns.'!$F$4:$F$104)</f>
        <v>74532762.605000004</v>
      </c>
      <c r="G28" s="21">
        <f ca="1">SUMIF('Netvolumenmål gns.'!$A$4:$R$104,'Til R-koder'!B28,'Netvolumenmål gns.'!$P$4:$P$104)</f>
        <v>9988043.624400001</v>
      </c>
      <c r="H28" s="21">
        <f ca="1">SUMIF('Netvolumenmål gns.'!$A$4:$R$104,'Til R-koder'!B28,'Netvolumenmål gns.'!$Q$4:$Q$104)</f>
        <v>89660959.102918297</v>
      </c>
      <c r="I28" s="22">
        <f ca="1">SUMIF('Netvolumenmål gns.'!$A$4:$R$104,'Til R-koder'!B28,'Netvolumenmål gns.'!$R$4:$R$104)</f>
        <v>99649002.727318317</v>
      </c>
      <c r="J28" s="20">
        <v>15.324574935541349</v>
      </c>
      <c r="K28" s="20">
        <v>9.7324762532913292E-2</v>
      </c>
      <c r="L28" s="21">
        <v>15612527.350888129</v>
      </c>
      <c r="M28" s="21">
        <v>74532762.605000004</v>
      </c>
      <c r="N28" s="21">
        <v>9988043.624400001</v>
      </c>
      <c r="O28" s="21">
        <v>89660959.102918297</v>
      </c>
      <c r="P28" s="22">
        <v>99649002.727318317</v>
      </c>
      <c r="Q28" s="23" t="s">
        <v>471</v>
      </c>
      <c r="R28" s="24">
        <f ca="1">SUMIF('Costdrivere gns.'!$A$5:$L$105,'Til R-koder'!B28,'Costdrivere gns.'!$C$5:$C$105)</f>
        <v>6864418.0350000001</v>
      </c>
      <c r="S28" s="24">
        <f ca="1">SUMIF('Costdrivere gns.'!$A$5:$L$105,'Til R-koder'!B28,'Costdrivere gns.'!$D$5:$D$105)</f>
        <v>2242373.44</v>
      </c>
      <c r="T28" s="24">
        <f ca="1">SUMIF('Costdrivere gns.'!$A$5:$L$105,'Til R-koder'!B28,'Costdrivere gns.'!$E$5:$E$105)</f>
        <v>368.11</v>
      </c>
      <c r="U28" s="24">
        <f ca="1">SUMIF('Costdrivere gns.'!$A$5:$L$105,'Til R-koder'!B28,'Costdrivere gns.'!$F$5:$F$105)</f>
        <v>125235.66</v>
      </c>
      <c r="V28" s="24">
        <f ca="1">SUMIF('Costdrivere gns.'!$A$5:$L$105,'Til R-koder'!B28,'Costdrivere gns.'!$G$5:$G$105)</f>
        <v>0</v>
      </c>
      <c r="W28" s="24">
        <f ca="1">SUMIF('Costdrivere gns.'!$A$5:$L$105,'Til R-koder'!B28,'Costdrivere gns.'!$H$5:$H$105)</f>
        <v>0</v>
      </c>
      <c r="X28" s="24">
        <f ca="1">SUMIF('Costdrivere gns.'!$A$5:$L$105,'Til R-koder'!B28,'Costdrivere gns.'!$I$5:$I$105)</f>
        <v>0</v>
      </c>
      <c r="Y28" s="24">
        <f ca="1">SUMIF('Costdrivere gns.'!$A$5:$L$105,'Til R-koder'!B28,'Costdrivere gns.'!$J$5:$J$105)</f>
        <v>0</v>
      </c>
      <c r="Z28" s="24">
        <f ca="1">SUMIF('Costdrivere gns.'!$A$5:$L$105,'Til R-koder'!B28,'Costdrivere gns.'!$K$5:$K$105)</f>
        <v>1500563.125</v>
      </c>
      <c r="AA28" s="22">
        <f ca="1">SUMIF('Costdrivere gns.'!$A$5:$L$105,'Til R-koder'!B28,'Costdrivere gns.'!$L$5:$L$105)</f>
        <v>4879568.9800000004</v>
      </c>
      <c r="AB28" s="25">
        <v>6864418.0350000001</v>
      </c>
      <c r="AC28" s="25">
        <v>2242373.44</v>
      </c>
      <c r="AD28" s="25">
        <v>368.11</v>
      </c>
      <c r="AE28" s="25">
        <v>125235.66</v>
      </c>
      <c r="AF28" s="25">
        <v>0</v>
      </c>
      <c r="AG28" s="25">
        <v>0</v>
      </c>
      <c r="AH28" s="25">
        <v>0</v>
      </c>
      <c r="AI28" s="25">
        <v>0</v>
      </c>
      <c r="AJ28" s="25">
        <v>1500563.125</v>
      </c>
      <c r="AK28" s="22">
        <v>4879568.9800000004</v>
      </c>
    </row>
    <row r="29" spans="1:37" x14ac:dyDescent="0.2">
      <c r="A29" s="18" t="s">
        <v>91</v>
      </c>
      <c r="B29" s="19" t="s">
        <v>92</v>
      </c>
      <c r="C29" s="20">
        <f ca="1">SUMIF('Netvolumenmål gns.'!$A$4:$R$104,'Til R-koder'!B29,'Netvolumenmål gns.'!$C$4:$C$104)</f>
        <v>28.0096353266511</v>
      </c>
      <c r="D29" s="20">
        <f ca="1">SUMIF('Netvolumenmål gns.'!$A$4:$R$104,'Til R-koder'!B29,'Netvolumenmål gns.'!$D$4:$D$104)</f>
        <v>0.13112476707712245</v>
      </c>
      <c r="E29" s="21">
        <f ca="1">SUMIF('Netvolumenmål gns.'!$A$4:$R$104,'Til R-koder'!B29,'Netvolumenmål gns.'!$E$4:$E$104)</f>
        <v>12426744.781380249</v>
      </c>
      <c r="F29" s="21">
        <f ca="1">SUMIF('Netvolumenmål gns.'!$A$4:$R$104,'Til R-koder'!B29,'Netvolumenmål gns.'!$F$4:$F$104)</f>
        <v>48345619.325000003</v>
      </c>
      <c r="G29" s="21">
        <f ca="1">SUMIF('Netvolumenmål gns.'!$A$4:$R$104,'Til R-koder'!B29,'Netvolumenmål gns.'!$P$4:$P$104)</f>
        <v>12562061.3112</v>
      </c>
      <c r="H29" s="21">
        <f ca="1">SUMIF('Netvolumenmål gns.'!$A$4:$R$104,'Til R-koder'!B29,'Netvolumenmål gns.'!$Q$4:$Q$104)</f>
        <v>68104239.240990639</v>
      </c>
      <c r="I29" s="22">
        <f ca="1">SUMIF('Netvolumenmål gns.'!$A$4:$R$104,'Til R-koder'!B29,'Netvolumenmål gns.'!$R$4:$R$104)</f>
        <v>80666300.552190632</v>
      </c>
      <c r="J29" s="20">
        <v>28.0096353266511</v>
      </c>
      <c r="K29" s="20">
        <v>0.13112476707712245</v>
      </c>
      <c r="L29" s="21">
        <v>12426744.781380249</v>
      </c>
      <c r="M29" s="21">
        <v>48345619.325000003</v>
      </c>
      <c r="N29" s="21">
        <v>12562061.3112</v>
      </c>
      <c r="O29" s="21">
        <v>68104239.240990639</v>
      </c>
      <c r="P29" s="22">
        <v>80666300.552190632</v>
      </c>
      <c r="Q29" s="23" t="s">
        <v>471</v>
      </c>
      <c r="R29" s="24">
        <f ca="1">SUMIF('Costdrivere gns.'!$A$5:$L$105,'Til R-koder'!B29,'Costdrivere gns.'!$C$5:$C$105)</f>
        <v>3147102.24</v>
      </c>
      <c r="S29" s="24">
        <f ca="1">SUMIF('Costdrivere gns.'!$A$5:$L$105,'Til R-koder'!B29,'Costdrivere gns.'!$D$5:$D$105)</f>
        <v>2792573.54</v>
      </c>
      <c r="T29" s="24">
        <f ca="1">SUMIF('Costdrivere gns.'!$A$5:$L$105,'Til R-koder'!B29,'Costdrivere gns.'!$E$5:$E$105)</f>
        <v>169467.035</v>
      </c>
      <c r="U29" s="24">
        <f ca="1">SUMIF('Costdrivere gns.'!$A$5:$L$105,'Til R-koder'!B29,'Costdrivere gns.'!$F$5:$F$105)</f>
        <v>354099.85</v>
      </c>
      <c r="V29" s="24">
        <f ca="1">SUMIF('Costdrivere gns.'!$A$5:$L$105,'Til R-koder'!B29,'Costdrivere gns.'!$G$5:$G$105)</f>
        <v>0</v>
      </c>
      <c r="W29" s="24">
        <f ca="1">SUMIF('Costdrivere gns.'!$A$5:$L$105,'Til R-koder'!B29,'Costdrivere gns.'!$H$5:$H$105)</f>
        <v>0</v>
      </c>
      <c r="X29" s="24">
        <f ca="1">SUMIF('Costdrivere gns.'!$A$5:$L$105,'Til R-koder'!B29,'Costdrivere gns.'!$I$5:$I$105)</f>
        <v>0</v>
      </c>
      <c r="Y29" s="24">
        <f ca="1">SUMIF('Costdrivere gns.'!$A$5:$L$105,'Til R-koder'!B29,'Costdrivere gns.'!$J$5:$J$105)</f>
        <v>0</v>
      </c>
      <c r="Z29" s="24">
        <f ca="1">SUMIF('Costdrivere gns.'!$A$5:$L$105,'Til R-koder'!B29,'Costdrivere gns.'!$K$5:$K$105)</f>
        <v>1352837.74</v>
      </c>
      <c r="AA29" s="22">
        <f ca="1">SUMIF('Costdrivere gns.'!$A$5:$L$105,'Til R-koder'!B29,'Costdrivere gns.'!$L$5:$L$105)</f>
        <v>4610664.375</v>
      </c>
      <c r="AB29" s="25">
        <v>3147102.24</v>
      </c>
      <c r="AC29" s="25">
        <v>2792573.54</v>
      </c>
      <c r="AD29" s="25">
        <v>169467.035</v>
      </c>
      <c r="AE29" s="25">
        <v>354099.85</v>
      </c>
      <c r="AF29" s="25">
        <v>0</v>
      </c>
      <c r="AG29" s="25">
        <v>0</v>
      </c>
      <c r="AH29" s="25">
        <v>0</v>
      </c>
      <c r="AI29" s="25">
        <v>0</v>
      </c>
      <c r="AJ29" s="25">
        <v>1352837.74</v>
      </c>
      <c r="AK29" s="22">
        <v>4610664.375</v>
      </c>
    </row>
    <row r="30" spans="1:37" x14ac:dyDescent="0.2">
      <c r="A30" s="18" t="s">
        <v>93</v>
      </c>
      <c r="B30" s="19" t="s">
        <v>94</v>
      </c>
      <c r="C30" s="20">
        <f ca="1">SUMIF('Netvolumenmål gns.'!$A$4:$R$104,'Til R-koder'!B30,'Netvolumenmål gns.'!$C$4:$C$104)</f>
        <v>37.39539020644775</v>
      </c>
      <c r="D30" s="20">
        <f ca="1">SUMIF('Netvolumenmål gns.'!$A$4:$R$104,'Til R-koder'!B30,'Netvolumenmål gns.'!$D$4:$D$104)</f>
        <v>9.2859737862334535E-2</v>
      </c>
      <c r="E30" s="21">
        <f ca="1">SUMIF('Netvolumenmål gns.'!$A$4:$R$104,'Til R-koder'!B30,'Netvolumenmål gns.'!$E$4:$E$104)</f>
        <v>4584615.7470946554</v>
      </c>
      <c r="F30" s="21">
        <f ca="1">SUMIF('Netvolumenmål gns.'!$A$4:$R$104,'Til R-koder'!B30,'Netvolumenmål gns.'!$F$4:$F$104)</f>
        <v>26657021.684999999</v>
      </c>
      <c r="G30" s="21">
        <f ca="1">SUMIF('Netvolumenmål gns.'!$A$4:$R$104,'Til R-koder'!B30,'Netvolumenmål gns.'!$P$4:$P$104)</f>
        <v>6741453.0044</v>
      </c>
      <c r="H30" s="21">
        <f ca="1">SUMIF('Netvolumenmål gns.'!$A$4:$R$104,'Til R-koder'!B30,'Netvolumenmål gns.'!$Q$4:$Q$104)</f>
        <v>19332607.259203095</v>
      </c>
      <c r="I30" s="22">
        <f ca="1">SUMIF('Netvolumenmål gns.'!$A$4:$R$104,'Til R-koder'!B30,'Netvolumenmål gns.'!$R$4:$R$104)</f>
        <v>26074060.263603095</v>
      </c>
      <c r="J30" s="20">
        <v>37.39539020644775</v>
      </c>
      <c r="K30" s="20">
        <v>9.2859737862334535E-2</v>
      </c>
      <c r="L30" s="21">
        <v>4584615.7470946554</v>
      </c>
      <c r="M30" s="21">
        <v>26657021.684999999</v>
      </c>
      <c r="N30" s="21">
        <v>6741453.0044</v>
      </c>
      <c r="O30" s="21">
        <v>19332607.259203095</v>
      </c>
      <c r="P30" s="22">
        <v>26074060.263603095</v>
      </c>
      <c r="Q30" s="23" t="s">
        <v>471</v>
      </c>
      <c r="R30" s="24">
        <f ca="1">SUMIF('Costdrivere gns.'!$A$5:$L$105,'Til R-koder'!B30,'Costdrivere gns.'!$C$5:$C$105)</f>
        <v>1425387.0049999999</v>
      </c>
      <c r="S30" s="24">
        <f ca="1">SUMIF('Costdrivere gns.'!$A$5:$L$105,'Til R-koder'!B30,'Costdrivere gns.'!$D$5:$D$105)</f>
        <v>128679.07</v>
      </c>
      <c r="T30" s="24">
        <f ca="1">SUMIF('Costdrivere gns.'!$A$5:$L$105,'Til R-koder'!B30,'Costdrivere gns.'!$E$5:$E$105)</f>
        <v>162146.76999999999</v>
      </c>
      <c r="U30" s="24">
        <f ca="1">SUMIF('Costdrivere gns.'!$A$5:$L$105,'Til R-koder'!B30,'Costdrivere gns.'!$F$5:$F$105)</f>
        <v>122358.79</v>
      </c>
      <c r="V30" s="24">
        <f ca="1">SUMIF('Costdrivere gns.'!$A$5:$L$105,'Til R-koder'!B30,'Costdrivere gns.'!$G$5:$G$105)</f>
        <v>0</v>
      </c>
      <c r="W30" s="24">
        <f ca="1">SUMIF('Costdrivere gns.'!$A$5:$L$105,'Til R-koder'!B30,'Costdrivere gns.'!$H$5:$H$105)</f>
        <v>0</v>
      </c>
      <c r="X30" s="24">
        <f ca="1">SUMIF('Costdrivere gns.'!$A$5:$L$105,'Til R-koder'!B30,'Costdrivere gns.'!$I$5:$I$105)</f>
        <v>0</v>
      </c>
      <c r="Y30" s="24">
        <f ca="1">SUMIF('Costdrivere gns.'!$A$5:$L$105,'Til R-koder'!B30,'Costdrivere gns.'!$J$5:$J$105)</f>
        <v>0</v>
      </c>
      <c r="Z30" s="24">
        <f ca="1">SUMIF('Costdrivere gns.'!$A$5:$L$105,'Til R-koder'!B30,'Costdrivere gns.'!$K$5:$K$105)</f>
        <v>872878.08499999996</v>
      </c>
      <c r="AA30" s="22">
        <f ca="1">SUMIF('Costdrivere gns.'!$A$5:$L$105,'Til R-koder'!B30,'Costdrivere gns.'!$L$5:$L$105)</f>
        <v>1873166.03</v>
      </c>
      <c r="AB30" s="25">
        <v>1425387.0049999999</v>
      </c>
      <c r="AC30" s="25">
        <v>128679.07</v>
      </c>
      <c r="AD30" s="25">
        <v>162146.76999999999</v>
      </c>
      <c r="AE30" s="25">
        <v>122358.79</v>
      </c>
      <c r="AF30" s="25">
        <v>0</v>
      </c>
      <c r="AG30" s="25">
        <v>0</v>
      </c>
      <c r="AH30" s="25">
        <v>0</v>
      </c>
      <c r="AI30" s="25">
        <v>0</v>
      </c>
      <c r="AJ30" s="25">
        <v>872878.08499999996</v>
      </c>
      <c r="AK30" s="22">
        <v>1873166.03</v>
      </c>
    </row>
    <row r="31" spans="1:37" x14ac:dyDescent="0.2">
      <c r="A31" s="18" t="s">
        <v>95</v>
      </c>
      <c r="B31" s="19" t="s">
        <v>96</v>
      </c>
      <c r="C31" s="20">
        <f ca="1">SUMIF('Netvolumenmål gns.'!$A$4:$R$104,'Til R-koder'!B31,'Netvolumenmål gns.'!$C$4:$C$104)</f>
        <v>43.695859565815049</v>
      </c>
      <c r="D31" s="20">
        <f ca="1">SUMIF('Netvolumenmål gns.'!$A$4:$R$104,'Til R-koder'!B31,'Netvolumenmål gns.'!$D$4:$D$104)</f>
        <v>5.036856152032048E-2</v>
      </c>
      <c r="E31" s="21">
        <f ca="1">SUMIF('Netvolumenmål gns.'!$A$4:$R$104,'Til R-koder'!B31,'Netvolumenmål gns.'!$E$4:$E$104)</f>
        <v>22765912.092671916</v>
      </c>
      <c r="F31" s="21">
        <f ca="1">SUMIF('Netvolumenmål gns.'!$A$4:$R$104,'Til R-koder'!B31,'Netvolumenmål gns.'!$F$4:$F$104)</f>
        <v>83863294.935000002</v>
      </c>
      <c r="G31" s="21">
        <f ca="1">SUMIF('Netvolumenmål gns.'!$A$4:$R$104,'Til R-koder'!B31,'Netvolumenmål gns.'!$P$4:$P$104)</f>
        <v>27377554.2128</v>
      </c>
      <c r="H31" s="21">
        <f ca="1">SUMIF('Netvolumenmål gns.'!$A$4:$R$104,'Til R-koder'!B31,'Netvolumenmål gns.'!$Q$4:$Q$104)</f>
        <v>57312438.265182056</v>
      </c>
      <c r="I31" s="22">
        <f ca="1">SUMIF('Netvolumenmål gns.'!$A$4:$R$104,'Til R-koder'!B31,'Netvolumenmål gns.'!$R$4:$R$104)</f>
        <v>84689992.477982059</v>
      </c>
      <c r="J31" s="20">
        <v>43.695859565815049</v>
      </c>
      <c r="K31" s="20">
        <v>5.036856152032048E-2</v>
      </c>
      <c r="L31" s="21">
        <v>22765912.092671916</v>
      </c>
      <c r="M31" s="21">
        <v>83863294.935000002</v>
      </c>
      <c r="N31" s="21">
        <v>27377554.2128</v>
      </c>
      <c r="O31" s="21">
        <v>57312438.265182056</v>
      </c>
      <c r="P31" s="22">
        <v>84689992.477982059</v>
      </c>
      <c r="Q31" s="23" t="s">
        <v>472</v>
      </c>
      <c r="R31" s="24">
        <f ca="1">SUMIF('Costdrivere gns.'!$A$5:$L$105,'Til R-koder'!B31,'Costdrivere gns.'!$C$5:$C$105)</f>
        <v>3841334.99</v>
      </c>
      <c r="S31" s="24">
        <f ca="1">SUMIF('Costdrivere gns.'!$A$5:$L$105,'Til R-koder'!B31,'Costdrivere gns.'!$D$5:$D$105)</f>
        <v>3969861.85</v>
      </c>
      <c r="T31" s="24">
        <f ca="1">SUMIF('Costdrivere gns.'!$A$5:$L$105,'Til R-koder'!B31,'Costdrivere gns.'!$E$5:$E$105)</f>
        <v>808469.03</v>
      </c>
      <c r="U31" s="24">
        <f ca="1">SUMIF('Costdrivere gns.'!$A$5:$L$105,'Til R-koder'!B31,'Costdrivere gns.'!$F$5:$F$105)</f>
        <v>247043.56</v>
      </c>
      <c r="V31" s="24">
        <f ca="1">SUMIF('Costdrivere gns.'!$A$5:$L$105,'Til R-koder'!B31,'Costdrivere gns.'!$G$5:$G$105)</f>
        <v>6311459.4450000003</v>
      </c>
      <c r="W31" s="24">
        <f ca="1">SUMIF('Costdrivere gns.'!$A$5:$L$105,'Til R-koder'!B31,'Costdrivere gns.'!$H$5:$H$105)</f>
        <v>0</v>
      </c>
      <c r="X31" s="24">
        <f ca="1">SUMIF('Costdrivere gns.'!$A$5:$L$105,'Til R-koder'!B31,'Costdrivere gns.'!$I$5:$I$105)</f>
        <v>1583990.01</v>
      </c>
      <c r="Y31" s="24">
        <f ca="1">SUMIF('Costdrivere gns.'!$A$5:$L$105,'Til R-koder'!B31,'Costdrivere gns.'!$J$5:$J$105)</f>
        <v>607210.505</v>
      </c>
      <c r="Z31" s="24">
        <f ca="1">SUMIF('Costdrivere gns.'!$A$5:$L$105,'Til R-koder'!B31,'Costdrivere gns.'!$K$5:$K$105)</f>
        <v>1469503.5449999999</v>
      </c>
      <c r="AA31" s="22">
        <f ca="1">SUMIF('Costdrivere gns.'!$A$5:$L$105,'Til R-koder'!B31,'Costdrivere gns.'!$L$5:$L$105)</f>
        <v>3927039.16</v>
      </c>
      <c r="AB31" s="25">
        <v>3841334.99</v>
      </c>
      <c r="AC31" s="25">
        <v>3969861.85</v>
      </c>
      <c r="AD31" s="25">
        <v>808469.03</v>
      </c>
      <c r="AE31" s="25">
        <v>247043.56</v>
      </c>
      <c r="AF31" s="25">
        <v>6311459.4450000003</v>
      </c>
      <c r="AG31" s="25">
        <v>0</v>
      </c>
      <c r="AH31" s="25">
        <v>1583990.01</v>
      </c>
      <c r="AI31" s="25">
        <v>607210.505</v>
      </c>
      <c r="AJ31" s="25">
        <v>1469503.5449999999</v>
      </c>
      <c r="AK31" s="22">
        <v>3927039.16</v>
      </c>
    </row>
    <row r="32" spans="1:37" x14ac:dyDescent="0.2">
      <c r="A32" s="18" t="s">
        <v>97</v>
      </c>
      <c r="B32" s="19" t="s">
        <v>98</v>
      </c>
      <c r="C32" s="20">
        <f ca="1">SUMIF('Netvolumenmål gns.'!$A$4:$R$104,'Til R-koder'!B32,'Netvolumenmål gns.'!$C$4:$C$104)</f>
        <v>35.804519718126549</v>
      </c>
      <c r="D32" s="20">
        <f ca="1">SUMIF('Netvolumenmål gns.'!$A$4:$R$104,'Til R-koder'!B32,'Netvolumenmål gns.'!$D$4:$D$104)</f>
        <v>3.3914833531894548E-2</v>
      </c>
      <c r="E32" s="21">
        <f ca="1">SUMIF('Netvolumenmål gns.'!$A$4:$R$104,'Til R-koder'!B32,'Netvolumenmål gns.'!$E$4:$E$104)</f>
        <v>30595908.183258787</v>
      </c>
      <c r="F32" s="21">
        <f ca="1">SUMIF('Netvolumenmål gns.'!$A$4:$R$104,'Til R-koder'!B32,'Netvolumenmål gns.'!$F$4:$F$104)</f>
        <v>92775489.784999996</v>
      </c>
      <c r="G32" s="21">
        <f ca="1">SUMIF('Netvolumenmål gns.'!$A$4:$R$104,'Til R-koder'!B32,'Netvolumenmål gns.'!$P$4:$P$104)</f>
        <v>35639434.105999999</v>
      </c>
      <c r="H32" s="21">
        <f ca="1">SUMIF('Netvolumenmål gns.'!$A$4:$R$104,'Til R-koder'!B32,'Netvolumenmål gns.'!$Q$4:$Q$104)</f>
        <v>91172008.553652912</v>
      </c>
      <c r="I32" s="22">
        <f ca="1">SUMIF('Netvolumenmål gns.'!$A$4:$R$104,'Til R-koder'!B32,'Netvolumenmål gns.'!$R$4:$R$104)</f>
        <v>126811442.65965292</v>
      </c>
      <c r="J32" s="20">
        <v>35.804519718126549</v>
      </c>
      <c r="K32" s="20">
        <v>3.3914833531894548E-2</v>
      </c>
      <c r="L32" s="21">
        <v>30595908.183258787</v>
      </c>
      <c r="M32" s="21">
        <v>92775489.784999996</v>
      </c>
      <c r="N32" s="21">
        <v>35639434.105999999</v>
      </c>
      <c r="O32" s="21">
        <v>91172008.553652912</v>
      </c>
      <c r="P32" s="22">
        <v>126811442.65965292</v>
      </c>
      <c r="Q32" s="23" t="s">
        <v>472</v>
      </c>
      <c r="R32" s="24">
        <f ca="1">SUMIF('Costdrivere gns.'!$A$5:$L$105,'Til R-koder'!B32,'Costdrivere gns.'!$C$5:$C$105)</f>
        <v>3658830.085</v>
      </c>
      <c r="S32" s="24">
        <f ca="1">SUMIF('Costdrivere gns.'!$A$5:$L$105,'Til R-koder'!B32,'Costdrivere gns.'!$D$5:$D$105)</f>
        <v>9170420.9049999993</v>
      </c>
      <c r="T32" s="24">
        <f ca="1">SUMIF('Costdrivere gns.'!$A$5:$L$105,'Til R-koder'!B32,'Costdrivere gns.'!$E$5:$E$105)</f>
        <v>170767.1</v>
      </c>
      <c r="U32" s="24">
        <f ca="1">SUMIF('Costdrivere gns.'!$A$5:$L$105,'Til R-koder'!B32,'Costdrivere gns.'!$F$5:$F$105)</f>
        <v>203673.215</v>
      </c>
      <c r="V32" s="24">
        <f ca="1">SUMIF('Costdrivere gns.'!$A$5:$L$105,'Til R-koder'!B32,'Costdrivere gns.'!$G$5:$G$105)</f>
        <v>6956322.4950000001</v>
      </c>
      <c r="W32" s="24">
        <f ca="1">SUMIF('Costdrivere gns.'!$A$5:$L$105,'Til R-koder'!B32,'Costdrivere gns.'!$H$5:$H$105)</f>
        <v>31495.279999999999</v>
      </c>
      <c r="X32" s="24">
        <f ca="1">SUMIF('Costdrivere gns.'!$A$5:$L$105,'Til R-koder'!B32,'Costdrivere gns.'!$I$5:$I$105)</f>
        <v>1368998.24</v>
      </c>
      <c r="Y32" s="24">
        <f ca="1">SUMIF('Costdrivere gns.'!$A$5:$L$105,'Til R-koder'!B32,'Costdrivere gns.'!$J$5:$J$105)</f>
        <v>3784812.8</v>
      </c>
      <c r="Z32" s="24">
        <f ca="1">SUMIF('Costdrivere gns.'!$A$5:$L$105,'Til R-koder'!B32,'Costdrivere gns.'!$K$5:$K$105)</f>
        <v>1891026.27</v>
      </c>
      <c r="AA32" s="22">
        <f ca="1">SUMIF('Costdrivere gns.'!$A$5:$L$105,'Til R-koder'!B32,'Costdrivere gns.'!$L$5:$L$105)</f>
        <v>3359561.7949999999</v>
      </c>
      <c r="AB32" s="25">
        <v>3658830.085</v>
      </c>
      <c r="AC32" s="25">
        <v>9170420.9049999993</v>
      </c>
      <c r="AD32" s="25">
        <v>170767.1</v>
      </c>
      <c r="AE32" s="25">
        <v>203673.215</v>
      </c>
      <c r="AF32" s="25">
        <v>6956322.4950000001</v>
      </c>
      <c r="AG32" s="25">
        <v>31495.279999999999</v>
      </c>
      <c r="AH32" s="25">
        <v>1368998.24</v>
      </c>
      <c r="AI32" s="25">
        <v>3784812.8</v>
      </c>
      <c r="AJ32" s="25">
        <v>1891026.27</v>
      </c>
      <c r="AK32" s="22">
        <v>3359561.7949999999</v>
      </c>
    </row>
    <row r="33" spans="1:37" x14ac:dyDescent="0.2">
      <c r="A33" s="18" t="s">
        <v>99</v>
      </c>
      <c r="B33" s="19" t="s">
        <v>100</v>
      </c>
      <c r="C33" s="20">
        <f ca="1">SUMIF('Netvolumenmål gns.'!$A$4:$R$104,'Til R-koder'!B33,'Netvolumenmål gns.'!$C$4:$C$104)</f>
        <v>38.821878850267595</v>
      </c>
      <c r="D33" s="20">
        <f ca="1">SUMIF('Netvolumenmål gns.'!$A$4:$R$104,'Til R-koder'!B33,'Netvolumenmål gns.'!$D$4:$D$104)</f>
        <v>2.5440550990546686E-2</v>
      </c>
      <c r="E33" s="21">
        <f ca="1">SUMIF('Netvolumenmål gns.'!$A$4:$R$104,'Til R-koder'!B33,'Netvolumenmål gns.'!$E$4:$E$104)</f>
        <v>40853063.049125485</v>
      </c>
      <c r="F33" s="21">
        <f ca="1">SUMIF('Netvolumenmål gns.'!$A$4:$R$104,'Til R-koder'!B33,'Netvolumenmål gns.'!$F$4:$F$104)</f>
        <v>148617173.31999999</v>
      </c>
      <c r="G33" s="21">
        <f ca="1">SUMIF('Netvolumenmål gns.'!$A$4:$R$104,'Til R-koder'!B33,'Netvolumenmål gns.'!$P$4:$P$104)</f>
        <v>50488383.609999999</v>
      </c>
      <c r="H33" s="21">
        <f ca="1">SUMIF('Netvolumenmål gns.'!$A$4:$R$104,'Til R-koder'!B33,'Netvolumenmål gns.'!$Q$4:$Q$104)</f>
        <v>114488048.08006465</v>
      </c>
      <c r="I33" s="22">
        <f ca="1">SUMIF('Netvolumenmål gns.'!$A$4:$R$104,'Til R-koder'!B33,'Netvolumenmål gns.'!$R$4:$R$104)</f>
        <v>164976431.69006467</v>
      </c>
      <c r="J33" s="20">
        <v>38.821878850267595</v>
      </c>
      <c r="K33" s="20">
        <v>2.5440550990546686E-2</v>
      </c>
      <c r="L33" s="21">
        <v>40853063.049125485</v>
      </c>
      <c r="M33" s="21">
        <v>148617173.31999999</v>
      </c>
      <c r="N33" s="21">
        <v>50488383.609999999</v>
      </c>
      <c r="O33" s="21">
        <v>114488048.08006465</v>
      </c>
      <c r="P33" s="22">
        <v>164976431.69006467</v>
      </c>
      <c r="Q33" s="23" t="s">
        <v>472</v>
      </c>
      <c r="R33" s="24">
        <f ca="1">SUMIF('Costdrivere gns.'!$A$5:$L$105,'Til R-koder'!B33,'Costdrivere gns.'!$C$5:$C$105)</f>
        <v>6417042.4550000001</v>
      </c>
      <c r="S33" s="24">
        <f ca="1">SUMIF('Costdrivere gns.'!$A$5:$L$105,'Til R-koder'!B33,'Costdrivere gns.'!$D$5:$D$105)</f>
        <v>14109343.135</v>
      </c>
      <c r="T33" s="24">
        <f ca="1">SUMIF('Costdrivere gns.'!$A$5:$L$105,'Til R-koder'!B33,'Costdrivere gns.'!$E$5:$E$105)</f>
        <v>325557.09000000003</v>
      </c>
      <c r="U33" s="24">
        <f ca="1">SUMIF('Costdrivere gns.'!$A$5:$L$105,'Til R-koder'!B33,'Costdrivere gns.'!$F$5:$F$105)</f>
        <v>135745.42000000001</v>
      </c>
      <c r="V33" s="24">
        <f ca="1">SUMIF('Costdrivere gns.'!$A$5:$L$105,'Til R-koder'!B33,'Costdrivere gns.'!$G$5:$G$105)</f>
        <v>10427977.355</v>
      </c>
      <c r="W33" s="24">
        <f ca="1">SUMIF('Costdrivere gns.'!$A$5:$L$105,'Til R-koder'!B33,'Costdrivere gns.'!$H$5:$H$105)</f>
        <v>8589.6200000000008</v>
      </c>
      <c r="X33" s="24">
        <f ca="1">SUMIF('Costdrivere gns.'!$A$5:$L$105,'Til R-koder'!B33,'Costdrivere gns.'!$I$5:$I$105)</f>
        <v>1069317.17</v>
      </c>
      <c r="Y33" s="24">
        <f ca="1">SUMIF('Costdrivere gns.'!$A$5:$L$105,'Til R-koder'!B33,'Costdrivere gns.'!$J$5:$J$105)</f>
        <v>1598306.28</v>
      </c>
      <c r="Z33" s="24">
        <f ca="1">SUMIF('Costdrivere gns.'!$A$5:$L$105,'Til R-koder'!B33,'Costdrivere gns.'!$K$5:$K$105)</f>
        <v>1945879.82</v>
      </c>
      <c r="AA33" s="22">
        <f ca="1">SUMIF('Costdrivere gns.'!$A$5:$L$105,'Til R-koder'!B33,'Costdrivere gns.'!$L$5:$L$105)</f>
        <v>4815304.7</v>
      </c>
      <c r="AB33" s="25">
        <v>6417042.4550000001</v>
      </c>
      <c r="AC33" s="25">
        <v>14109343.135</v>
      </c>
      <c r="AD33" s="25">
        <v>325557.09000000003</v>
      </c>
      <c r="AE33" s="25">
        <v>135745.42000000001</v>
      </c>
      <c r="AF33" s="25">
        <v>10427977.355</v>
      </c>
      <c r="AG33" s="25">
        <v>8589.6200000000008</v>
      </c>
      <c r="AH33" s="25">
        <v>1069317.17</v>
      </c>
      <c r="AI33" s="25">
        <v>1598306.28</v>
      </c>
      <c r="AJ33" s="25">
        <v>1945879.82</v>
      </c>
      <c r="AK33" s="22">
        <v>4815304.7</v>
      </c>
    </row>
    <row r="34" spans="1:37" x14ac:dyDescent="0.2">
      <c r="A34" s="18" t="s">
        <v>101</v>
      </c>
      <c r="B34" s="19" t="s">
        <v>102</v>
      </c>
      <c r="C34" s="20">
        <f ca="1">SUMIF('Netvolumenmål gns.'!$A$4:$R$104,'Til R-koder'!B34,'Netvolumenmål gns.'!$C$4:$C$104)</f>
        <v>34.852288099735503</v>
      </c>
      <c r="D34" s="20">
        <f ca="1">SUMIF('Netvolumenmål gns.'!$A$4:$R$104,'Til R-koder'!B34,'Netvolumenmål gns.'!$D$4:$D$104)</f>
        <v>3.7264729037074812E-2</v>
      </c>
      <c r="E34" s="21">
        <f ca="1">SUMIF('Netvolumenmål gns.'!$A$4:$R$104,'Til R-koder'!B34,'Netvolumenmål gns.'!$E$4:$E$104)</f>
        <v>41290989.412729159</v>
      </c>
      <c r="F34" s="21">
        <f ca="1">SUMIF('Netvolumenmål gns.'!$A$4:$R$104,'Til R-koder'!B34,'Netvolumenmål gns.'!$F$4:$F$104)</f>
        <v>119895606.72</v>
      </c>
      <c r="G34" s="21">
        <f ca="1">SUMIF('Netvolumenmål gns.'!$A$4:$R$104,'Til R-koder'!B34,'Netvolumenmål gns.'!$P$4:$P$104)</f>
        <v>38079099.436800003</v>
      </c>
      <c r="H34" s="21">
        <f ca="1">SUMIF('Netvolumenmål gns.'!$A$4:$R$104,'Til R-koder'!B34,'Netvolumenmål gns.'!$Q$4:$Q$104)</f>
        <v>101108831.61577182</v>
      </c>
      <c r="I34" s="22">
        <f ca="1">SUMIF('Netvolumenmål gns.'!$A$4:$R$104,'Til R-koder'!B34,'Netvolumenmål gns.'!$R$4:$R$104)</f>
        <v>139187931.0525718</v>
      </c>
      <c r="J34" s="20">
        <v>34.852288099735503</v>
      </c>
      <c r="K34" s="20">
        <v>3.7264729037074812E-2</v>
      </c>
      <c r="L34" s="21">
        <v>41290989.412729159</v>
      </c>
      <c r="M34" s="21">
        <v>119895606.72</v>
      </c>
      <c r="N34" s="21">
        <v>38079099.436800003</v>
      </c>
      <c r="O34" s="21">
        <v>101108831.61577182</v>
      </c>
      <c r="P34" s="22">
        <v>139187931.0525718</v>
      </c>
      <c r="Q34" s="23" t="s">
        <v>472</v>
      </c>
      <c r="R34" s="24">
        <f ca="1">SUMIF('Costdrivere gns.'!$A$5:$L$105,'Til R-koder'!B34,'Costdrivere gns.'!$C$5:$C$105)</f>
        <v>5554990.585</v>
      </c>
      <c r="S34" s="24">
        <f ca="1">SUMIF('Costdrivere gns.'!$A$5:$L$105,'Til R-koder'!B34,'Costdrivere gns.'!$D$5:$D$105)</f>
        <v>8719679.2899999991</v>
      </c>
      <c r="T34" s="24">
        <f ca="1">SUMIF('Costdrivere gns.'!$A$5:$L$105,'Til R-koder'!B34,'Costdrivere gns.'!$E$5:$E$105)</f>
        <v>706020.86</v>
      </c>
      <c r="U34" s="24">
        <f ca="1">SUMIF('Costdrivere gns.'!$A$5:$L$105,'Til R-koder'!B34,'Costdrivere gns.'!$F$5:$F$105)</f>
        <v>188364.595</v>
      </c>
      <c r="V34" s="24">
        <f ca="1">SUMIF('Costdrivere gns.'!$A$5:$L$105,'Til R-koder'!B34,'Costdrivere gns.'!$G$5:$G$105)</f>
        <v>17319511.73</v>
      </c>
      <c r="W34" s="24">
        <f ca="1">SUMIF('Costdrivere gns.'!$A$5:$L$105,'Til R-koder'!B34,'Costdrivere gns.'!$H$5:$H$105)</f>
        <v>97349.04</v>
      </c>
      <c r="X34" s="24">
        <f ca="1">SUMIF('Costdrivere gns.'!$A$5:$L$105,'Til R-koder'!B34,'Costdrivere gns.'!$I$5:$I$105)</f>
        <v>1099336.9750000001</v>
      </c>
      <c r="Y34" s="24">
        <f ca="1">SUMIF('Costdrivere gns.'!$A$5:$L$105,'Til R-koder'!B34,'Costdrivere gns.'!$J$5:$J$105)</f>
        <v>1631448.39</v>
      </c>
      <c r="Z34" s="24">
        <f ca="1">SUMIF('Costdrivere gns.'!$A$5:$L$105,'Til R-koder'!B34,'Costdrivere gns.'!$K$5:$K$105)</f>
        <v>1725008.84</v>
      </c>
      <c r="AA34" s="22">
        <f ca="1">SUMIF('Costdrivere gns.'!$A$5:$L$105,'Til R-koder'!B34,'Costdrivere gns.'!$L$5:$L$105)</f>
        <v>4249279.12</v>
      </c>
      <c r="AB34" s="25">
        <v>5554990.585</v>
      </c>
      <c r="AC34" s="25">
        <v>8719679.2899999991</v>
      </c>
      <c r="AD34" s="25">
        <v>706020.86</v>
      </c>
      <c r="AE34" s="25">
        <v>188364.595</v>
      </c>
      <c r="AF34" s="25">
        <v>17319511.73</v>
      </c>
      <c r="AG34" s="25">
        <v>97349.04</v>
      </c>
      <c r="AH34" s="25">
        <v>1099336.9750000001</v>
      </c>
      <c r="AI34" s="25">
        <v>1631448.39</v>
      </c>
      <c r="AJ34" s="25">
        <v>1725008.84</v>
      </c>
      <c r="AK34" s="22">
        <v>4249279.12</v>
      </c>
    </row>
    <row r="35" spans="1:37" x14ac:dyDescent="0.2">
      <c r="A35" s="18" t="s">
        <v>103</v>
      </c>
      <c r="B35" s="19" t="s">
        <v>104</v>
      </c>
      <c r="C35" s="20">
        <f ca="1">SUMIF('Netvolumenmål gns.'!$A$4:$R$104,'Til R-koder'!B35,'Netvolumenmål gns.'!$C$4:$C$104)</f>
        <v>34.982135594484802</v>
      </c>
      <c r="D35" s="20">
        <f ca="1">SUMIF('Netvolumenmål gns.'!$A$4:$R$104,'Til R-koder'!B35,'Netvolumenmål gns.'!$D$4:$D$104)</f>
        <v>3.2634538791887435E-2</v>
      </c>
      <c r="E35" s="21">
        <f ca="1">SUMIF('Netvolumenmål gns.'!$A$4:$R$104,'Til R-koder'!B35,'Netvolumenmål gns.'!$E$4:$E$104)</f>
        <v>20509151.302149788</v>
      </c>
      <c r="F35" s="21">
        <f ca="1">SUMIF('Netvolumenmål gns.'!$A$4:$R$104,'Til R-koder'!B35,'Netvolumenmål gns.'!$F$4:$F$104)</f>
        <v>75310059.835000008</v>
      </c>
      <c r="G35" s="21">
        <f ca="1">SUMIF('Netvolumenmål gns.'!$A$4:$R$104,'Til R-koder'!B35,'Netvolumenmål gns.'!$P$4:$P$104)</f>
        <v>34540737.909999996</v>
      </c>
      <c r="H35" s="21">
        <f ca="1">SUMIF('Netvolumenmål gns.'!$A$4:$R$104,'Til R-koder'!B35,'Netvolumenmål gns.'!$Q$4:$Q$104)</f>
        <v>59692235.71863088</v>
      </c>
      <c r="I35" s="22">
        <f ca="1">SUMIF('Netvolumenmål gns.'!$A$4:$R$104,'Til R-koder'!B35,'Netvolumenmål gns.'!$R$4:$R$104)</f>
        <v>94232973.628630877</v>
      </c>
      <c r="J35" s="20">
        <v>34.982135594484802</v>
      </c>
      <c r="K35" s="20">
        <v>3.2634538791887435E-2</v>
      </c>
      <c r="L35" s="21">
        <v>20509151.302149788</v>
      </c>
      <c r="M35" s="21">
        <v>75310059.835000008</v>
      </c>
      <c r="N35" s="21">
        <v>34540737.909999996</v>
      </c>
      <c r="O35" s="21">
        <v>59692235.71863088</v>
      </c>
      <c r="P35" s="22">
        <v>94232973.628630877</v>
      </c>
      <c r="Q35" s="23" t="s">
        <v>472</v>
      </c>
      <c r="R35" s="24">
        <f ca="1">SUMIF('Costdrivere gns.'!$A$5:$L$105,'Til R-koder'!B35,'Costdrivere gns.'!$C$5:$C$105)</f>
        <v>2990000.6949999998</v>
      </c>
      <c r="S35" s="24">
        <f ca="1">SUMIF('Costdrivere gns.'!$A$5:$L$105,'Til R-koder'!B35,'Costdrivere gns.'!$D$5:$D$105)</f>
        <v>7958474.0199999996</v>
      </c>
      <c r="T35" s="24">
        <f ca="1">SUMIF('Costdrivere gns.'!$A$5:$L$105,'Til R-koder'!B35,'Costdrivere gns.'!$E$5:$E$105)</f>
        <v>139744.32500000001</v>
      </c>
      <c r="U35" s="24">
        <f ca="1">SUMIF('Costdrivere gns.'!$A$5:$L$105,'Til R-koder'!B35,'Costdrivere gns.'!$F$5:$F$105)</f>
        <v>73179.62</v>
      </c>
      <c r="V35" s="24">
        <f ca="1">SUMIF('Costdrivere gns.'!$A$5:$L$105,'Til R-koder'!B35,'Costdrivere gns.'!$G$5:$G$105)</f>
        <v>3519802.32</v>
      </c>
      <c r="W35" s="24">
        <f ca="1">SUMIF('Costdrivere gns.'!$A$5:$L$105,'Til R-koder'!B35,'Costdrivere gns.'!$H$5:$H$105)</f>
        <v>11452.83</v>
      </c>
      <c r="X35" s="24">
        <f ca="1">SUMIF('Costdrivere gns.'!$A$5:$L$105,'Til R-koder'!B35,'Costdrivere gns.'!$I$5:$I$105)</f>
        <v>924714.18500000006</v>
      </c>
      <c r="Y35" s="24">
        <f ca="1">SUMIF('Costdrivere gns.'!$A$5:$L$105,'Til R-koder'!B35,'Costdrivere gns.'!$J$5:$J$105)</f>
        <v>1004140.085</v>
      </c>
      <c r="Z35" s="24">
        <f ca="1">SUMIF('Costdrivere gns.'!$A$5:$L$105,'Til R-koder'!B35,'Costdrivere gns.'!$K$5:$K$105)</f>
        <v>1414537.665</v>
      </c>
      <c r="AA35" s="22">
        <f ca="1">SUMIF('Costdrivere gns.'!$A$5:$L$105,'Til R-koder'!B35,'Costdrivere gns.'!$L$5:$L$105)</f>
        <v>2473105.5649999999</v>
      </c>
      <c r="AB35" s="25">
        <v>2990000.6949999998</v>
      </c>
      <c r="AC35" s="25">
        <v>7958474.0199999996</v>
      </c>
      <c r="AD35" s="25">
        <v>139744.32500000001</v>
      </c>
      <c r="AE35" s="25">
        <v>73179.62</v>
      </c>
      <c r="AF35" s="25">
        <v>3519802.32</v>
      </c>
      <c r="AG35" s="25">
        <v>11452.83</v>
      </c>
      <c r="AH35" s="25">
        <v>924714.18500000006</v>
      </c>
      <c r="AI35" s="25">
        <v>1004140.085</v>
      </c>
      <c r="AJ35" s="25">
        <v>1414537.665</v>
      </c>
      <c r="AK35" s="22">
        <v>2473105.5649999999</v>
      </c>
    </row>
    <row r="36" spans="1:37" x14ac:dyDescent="0.2">
      <c r="A36" s="18" t="s">
        <v>105</v>
      </c>
      <c r="B36" s="19" t="s">
        <v>106</v>
      </c>
      <c r="C36" s="20">
        <f ca="1">SUMIF('Netvolumenmål gns.'!$A$4:$R$104,'Til R-koder'!B36,'Netvolumenmål gns.'!$C$4:$C$104)</f>
        <v>32.339963457276454</v>
      </c>
      <c r="D36" s="20">
        <f ca="1">SUMIF('Netvolumenmål gns.'!$A$4:$R$104,'Til R-koder'!B36,'Netvolumenmål gns.'!$D$4:$D$104)</f>
        <v>2.3987651055782939E-2</v>
      </c>
      <c r="E36" s="21">
        <f ca="1">SUMIF('Netvolumenmål gns.'!$A$4:$R$104,'Til R-koder'!B36,'Netvolumenmål gns.'!$E$4:$E$104)</f>
        <v>36927481.287796184</v>
      </c>
      <c r="F36" s="21">
        <f ca="1">SUMIF('Netvolumenmål gns.'!$A$4:$R$104,'Til R-koder'!B36,'Netvolumenmål gns.'!$F$4:$F$104)</f>
        <v>114263832.34</v>
      </c>
      <c r="G36" s="21">
        <f ca="1">SUMIF('Netvolumenmål gns.'!$A$4:$R$104,'Til R-koder'!B36,'Netvolumenmål gns.'!$P$4:$P$104)</f>
        <v>38905592.700000003</v>
      </c>
      <c r="H36" s="21">
        <f ca="1">SUMIF('Netvolumenmål gns.'!$A$4:$R$104,'Til R-koder'!B36,'Netvolumenmål gns.'!$Q$4:$Q$104)</f>
        <v>85346126.70521155</v>
      </c>
      <c r="I36" s="22">
        <f ca="1">SUMIF('Netvolumenmål gns.'!$A$4:$R$104,'Til R-koder'!B36,'Netvolumenmål gns.'!$R$4:$R$104)</f>
        <v>124251719.40521154</v>
      </c>
      <c r="J36" s="20">
        <v>32.339963457276454</v>
      </c>
      <c r="K36" s="20">
        <v>2.3987651055782939E-2</v>
      </c>
      <c r="L36" s="21">
        <v>36927481.287796184</v>
      </c>
      <c r="M36" s="21">
        <v>114263832.34</v>
      </c>
      <c r="N36" s="21">
        <v>38905592.700000003</v>
      </c>
      <c r="O36" s="21">
        <v>85346126.70521155</v>
      </c>
      <c r="P36" s="22">
        <v>124251719.40521154</v>
      </c>
      <c r="Q36" s="23" t="s">
        <v>472</v>
      </c>
      <c r="R36" s="24">
        <f ca="1">SUMIF('Costdrivere gns.'!$A$5:$L$105,'Til R-koder'!B36,'Costdrivere gns.'!$C$5:$C$105)</f>
        <v>4408493.2050000001</v>
      </c>
      <c r="S36" s="24">
        <f ca="1">SUMIF('Costdrivere gns.'!$A$5:$L$105,'Til R-koder'!B36,'Costdrivere gns.'!$D$5:$D$105)</f>
        <v>16072468.205</v>
      </c>
      <c r="T36" s="24">
        <f ca="1">SUMIF('Costdrivere gns.'!$A$5:$L$105,'Til R-koder'!B36,'Costdrivere gns.'!$E$5:$E$105)</f>
        <v>562478.18500000006</v>
      </c>
      <c r="U36" s="24">
        <f ca="1">SUMIF('Costdrivere gns.'!$A$5:$L$105,'Til R-koder'!B36,'Costdrivere gns.'!$F$5:$F$105)</f>
        <v>97017.85</v>
      </c>
      <c r="V36" s="24">
        <f ca="1">SUMIF('Costdrivere gns.'!$A$5:$L$105,'Til R-koder'!B36,'Costdrivere gns.'!$G$5:$G$105)</f>
        <v>7603238.75</v>
      </c>
      <c r="W36" s="24">
        <f ca="1">SUMIF('Costdrivere gns.'!$A$5:$L$105,'Til R-koder'!B36,'Costdrivere gns.'!$H$5:$H$105)</f>
        <v>25768.86</v>
      </c>
      <c r="X36" s="24">
        <f ca="1">SUMIF('Costdrivere gns.'!$A$5:$L$105,'Til R-koder'!B36,'Costdrivere gns.'!$I$5:$I$105)</f>
        <v>2032819.79</v>
      </c>
      <c r="Y36" s="24">
        <f ca="1">SUMIF('Costdrivere gns.'!$A$5:$L$105,'Til R-koder'!B36,'Costdrivere gns.'!$J$5:$J$105)</f>
        <v>1117334.825</v>
      </c>
      <c r="Z36" s="24">
        <f ca="1">SUMIF('Costdrivere gns.'!$A$5:$L$105,'Til R-koder'!B36,'Costdrivere gns.'!$K$5:$K$105)</f>
        <v>1556785.99</v>
      </c>
      <c r="AA36" s="22">
        <f ca="1">SUMIF('Costdrivere gns.'!$A$5:$L$105,'Til R-koder'!B36,'Costdrivere gns.'!$L$5:$L$105)</f>
        <v>3451075.625</v>
      </c>
      <c r="AB36" s="25">
        <v>4408493.2050000001</v>
      </c>
      <c r="AC36" s="25">
        <v>16072468.205</v>
      </c>
      <c r="AD36" s="25">
        <v>562478.18500000006</v>
      </c>
      <c r="AE36" s="25">
        <v>97017.85</v>
      </c>
      <c r="AF36" s="25">
        <v>7603238.75</v>
      </c>
      <c r="AG36" s="25">
        <v>25768.86</v>
      </c>
      <c r="AH36" s="25">
        <v>2032819.79</v>
      </c>
      <c r="AI36" s="25">
        <v>1117334.825</v>
      </c>
      <c r="AJ36" s="25">
        <v>1556785.99</v>
      </c>
      <c r="AK36" s="22">
        <v>3451075.625</v>
      </c>
    </row>
    <row r="37" spans="1:37" x14ac:dyDescent="0.2">
      <c r="A37" s="18" t="s">
        <v>107</v>
      </c>
      <c r="B37" s="19" t="s">
        <v>108</v>
      </c>
      <c r="C37" s="20">
        <f ca="1">SUMIF('Netvolumenmål gns.'!$A$4:$R$104,'Til R-koder'!B37,'Netvolumenmål gns.'!$C$4:$C$104)</f>
        <v>34.468378735433603</v>
      </c>
      <c r="D37" s="20">
        <f ca="1">SUMIF('Netvolumenmål gns.'!$A$4:$R$104,'Til R-koder'!B37,'Netvolumenmål gns.'!$D$4:$D$104)</f>
        <v>0</v>
      </c>
      <c r="E37" s="21">
        <f ca="1">SUMIF('Netvolumenmål gns.'!$A$4:$R$104,'Til R-koder'!B37,'Netvolumenmål gns.'!$E$4:$E$104)</f>
        <v>26210884.681391828</v>
      </c>
      <c r="F37" s="21">
        <f ca="1">SUMIF('Netvolumenmål gns.'!$A$4:$R$104,'Til R-koder'!B37,'Netvolumenmål gns.'!$F$4:$F$104)</f>
        <v>21839584.634999998</v>
      </c>
      <c r="G37" s="21">
        <f ca="1">SUMIF('Netvolumenmål gns.'!$A$4:$R$104,'Til R-koder'!B37,'Netvolumenmål gns.'!$P$4:$P$104)</f>
        <v>33309184.945999999</v>
      </c>
      <c r="H37" s="21">
        <f ca="1">SUMIF('Netvolumenmål gns.'!$A$4:$R$104,'Til R-koder'!B37,'Netvolumenmål gns.'!$Q$4:$Q$104)</f>
        <v>14901592.211767521</v>
      </c>
      <c r="I37" s="22">
        <f ca="1">SUMIF('Netvolumenmål gns.'!$A$4:$R$104,'Til R-koder'!B37,'Netvolumenmål gns.'!$R$4:$R$104)</f>
        <v>48210777.157767519</v>
      </c>
      <c r="J37" s="20">
        <v>34.468378735433603</v>
      </c>
      <c r="K37" s="20">
        <v>0</v>
      </c>
      <c r="L37" s="21">
        <v>26210884.681391828</v>
      </c>
      <c r="M37" s="21">
        <v>21839584.634999998</v>
      </c>
      <c r="N37" s="21">
        <v>33309184.945999999</v>
      </c>
      <c r="O37" s="21">
        <v>14901592.211767521</v>
      </c>
      <c r="P37" s="22">
        <v>48210777.157767519</v>
      </c>
      <c r="Q37" s="23" t="s">
        <v>473</v>
      </c>
      <c r="R37" s="24">
        <f ca="1">SUMIF('Costdrivere gns.'!$A$5:$L$105,'Til R-koder'!B37,'Costdrivere gns.'!$C$5:$C$105)</f>
        <v>0</v>
      </c>
      <c r="S37" s="24">
        <f ca="1">SUMIF('Costdrivere gns.'!$A$5:$L$105,'Til R-koder'!B37,'Costdrivere gns.'!$D$5:$D$105)</f>
        <v>0</v>
      </c>
      <c r="T37" s="24">
        <f ca="1">SUMIF('Costdrivere gns.'!$A$5:$L$105,'Til R-koder'!B37,'Costdrivere gns.'!$E$5:$E$105)</f>
        <v>0</v>
      </c>
      <c r="U37" s="24">
        <f ca="1">SUMIF('Costdrivere gns.'!$A$5:$L$105,'Til R-koder'!B37,'Costdrivere gns.'!$F$5:$F$105)</f>
        <v>0</v>
      </c>
      <c r="V37" s="24">
        <f ca="1">SUMIF('Costdrivere gns.'!$A$5:$L$105,'Til R-koder'!B37,'Costdrivere gns.'!$G$5:$G$105)</f>
        <v>17989340.350000001</v>
      </c>
      <c r="W37" s="24">
        <f ca="1">SUMIF('Costdrivere gns.'!$A$5:$L$105,'Til R-koder'!B37,'Costdrivere gns.'!$H$5:$H$105)</f>
        <v>0</v>
      </c>
      <c r="X37" s="24">
        <f ca="1">SUMIF('Costdrivere gns.'!$A$5:$L$105,'Til R-koder'!B37,'Costdrivere gns.'!$I$5:$I$105)</f>
        <v>2993992.1749999998</v>
      </c>
      <c r="Y37" s="24">
        <f ca="1">SUMIF('Costdrivere gns.'!$A$5:$L$105,'Til R-koder'!B37,'Costdrivere gns.'!$J$5:$J$105)</f>
        <v>2217731.69</v>
      </c>
      <c r="Z37" s="24">
        <f ca="1">SUMIF('Costdrivere gns.'!$A$5:$L$105,'Til R-koder'!B37,'Costdrivere gns.'!$K$5:$K$105)</f>
        <v>43285.27</v>
      </c>
      <c r="AA37" s="22">
        <f ca="1">SUMIF('Costdrivere gns.'!$A$5:$L$105,'Til R-koder'!B37,'Costdrivere gns.'!$L$5:$L$105)</f>
        <v>2966535.2</v>
      </c>
      <c r="AB37" s="25">
        <v>0</v>
      </c>
      <c r="AC37" s="25">
        <v>0</v>
      </c>
      <c r="AD37" s="25">
        <v>0</v>
      </c>
      <c r="AE37" s="25">
        <v>0</v>
      </c>
      <c r="AF37" s="25">
        <v>17989340.350000001</v>
      </c>
      <c r="AG37" s="25">
        <v>0</v>
      </c>
      <c r="AH37" s="25">
        <v>2993992.1749999998</v>
      </c>
      <c r="AI37" s="25">
        <v>2217731.69</v>
      </c>
      <c r="AJ37" s="25">
        <v>43285.27</v>
      </c>
      <c r="AK37" s="22">
        <v>2966535.2</v>
      </c>
    </row>
    <row r="38" spans="1:37" x14ac:dyDescent="0.2">
      <c r="A38" s="18" t="s">
        <v>109</v>
      </c>
      <c r="B38" s="19" t="s">
        <v>110</v>
      </c>
      <c r="C38" s="20">
        <f ca="1">SUMIF('Netvolumenmål gns.'!$A$4:$R$104,'Til R-koder'!B38,'Netvolumenmål gns.'!$C$4:$C$104)</f>
        <v>37.842666853506856</v>
      </c>
      <c r="D38" s="20">
        <f ca="1">SUMIF('Netvolumenmål gns.'!$A$4:$R$104,'Til R-koder'!B38,'Netvolumenmål gns.'!$D$4:$D$104)</f>
        <v>3.9364996636109442E-2</v>
      </c>
      <c r="E38" s="21">
        <f ca="1">SUMIF('Netvolumenmål gns.'!$A$4:$R$104,'Til R-koder'!B38,'Netvolumenmål gns.'!$E$4:$E$104)</f>
        <v>23423482.295495767</v>
      </c>
      <c r="F38" s="21">
        <f ca="1">SUMIF('Netvolumenmål gns.'!$A$4:$R$104,'Til R-koder'!B38,'Netvolumenmål gns.'!$F$4:$F$104)</f>
        <v>159434126.03999999</v>
      </c>
      <c r="G38" s="21">
        <f ca="1">SUMIF('Netvolumenmål gns.'!$A$4:$R$104,'Til R-koder'!B38,'Netvolumenmål gns.'!$P$4:$P$104)</f>
        <v>28547224.274799999</v>
      </c>
      <c r="H38" s="21">
        <f ca="1">SUMIF('Netvolumenmål gns.'!$A$4:$R$104,'Til R-koder'!B38,'Netvolumenmål gns.'!$Q$4:$Q$104)</f>
        <v>119559597.41229643</v>
      </c>
      <c r="I38" s="22">
        <f ca="1">SUMIF('Netvolumenmål gns.'!$A$4:$R$104,'Til R-koder'!B38,'Netvolumenmål gns.'!$R$4:$R$104)</f>
        <v>148106821.68709642</v>
      </c>
      <c r="J38" s="20">
        <v>37.842666853506856</v>
      </c>
      <c r="K38" s="20">
        <v>3.9364996636109442E-2</v>
      </c>
      <c r="L38" s="21">
        <v>23423482.295495767</v>
      </c>
      <c r="M38" s="21">
        <v>159434126.03999999</v>
      </c>
      <c r="N38" s="21">
        <v>28547224.274799999</v>
      </c>
      <c r="O38" s="21">
        <v>119559597.41229643</v>
      </c>
      <c r="P38" s="22">
        <v>148106821.68709642</v>
      </c>
      <c r="Q38" s="23" t="s">
        <v>471</v>
      </c>
      <c r="R38" s="24">
        <f ca="1">SUMIF('Costdrivere gns.'!$A$5:$L$105,'Til R-koder'!B38,'Costdrivere gns.'!$C$5:$C$105)</f>
        <v>7829470.5899999999</v>
      </c>
      <c r="S38" s="24">
        <f ca="1">SUMIF('Costdrivere gns.'!$A$5:$L$105,'Til R-koder'!B38,'Costdrivere gns.'!$D$5:$D$105)</f>
        <v>4472104.6500000004</v>
      </c>
      <c r="T38" s="24">
        <f ca="1">SUMIF('Costdrivere gns.'!$A$5:$L$105,'Til R-koder'!B38,'Costdrivere gns.'!$E$5:$E$105)</f>
        <v>3289386.64</v>
      </c>
      <c r="U38" s="24">
        <f ca="1">SUMIF('Costdrivere gns.'!$A$5:$L$105,'Til R-koder'!B38,'Costdrivere gns.'!$F$5:$F$105)</f>
        <v>104381.41</v>
      </c>
      <c r="V38" s="24">
        <f ca="1">SUMIF('Costdrivere gns.'!$A$5:$L$105,'Til R-koder'!B38,'Costdrivere gns.'!$G$5:$G$105)</f>
        <v>0</v>
      </c>
      <c r="W38" s="24">
        <f ca="1">SUMIF('Costdrivere gns.'!$A$5:$L$105,'Til R-koder'!B38,'Costdrivere gns.'!$H$5:$H$105)</f>
        <v>0</v>
      </c>
      <c r="X38" s="24">
        <f ca="1">SUMIF('Costdrivere gns.'!$A$5:$L$105,'Til R-koder'!B38,'Costdrivere gns.'!$I$5:$I$105)</f>
        <v>0</v>
      </c>
      <c r="Y38" s="24">
        <f ca="1">SUMIF('Costdrivere gns.'!$A$5:$L$105,'Til R-koder'!B38,'Costdrivere gns.'!$J$5:$J$105)</f>
        <v>0</v>
      </c>
      <c r="Z38" s="24">
        <f ca="1">SUMIF('Costdrivere gns.'!$A$5:$L$105,'Til R-koder'!B38,'Costdrivere gns.'!$K$5:$K$105)</f>
        <v>2093082.96</v>
      </c>
      <c r="AA38" s="22">
        <f ca="1">SUMIF('Costdrivere gns.'!$A$5:$L$105,'Til R-koder'!B38,'Costdrivere gns.'!$L$5:$L$105)</f>
        <v>5635056.0449999999</v>
      </c>
      <c r="AB38" s="25">
        <v>7829470.5899999999</v>
      </c>
      <c r="AC38" s="25">
        <v>4472104.6500000004</v>
      </c>
      <c r="AD38" s="25">
        <v>3289386.64</v>
      </c>
      <c r="AE38" s="25">
        <v>104381.41</v>
      </c>
      <c r="AF38" s="25">
        <v>0</v>
      </c>
      <c r="AG38" s="25">
        <v>0</v>
      </c>
      <c r="AH38" s="25">
        <v>0</v>
      </c>
      <c r="AI38" s="25">
        <v>0</v>
      </c>
      <c r="AJ38" s="25">
        <v>2093082.96</v>
      </c>
      <c r="AK38" s="22">
        <v>5635056.0449999999</v>
      </c>
    </row>
    <row r="39" spans="1:37" x14ac:dyDescent="0.2">
      <c r="A39" s="18" t="s">
        <v>111</v>
      </c>
      <c r="B39" s="19" t="s">
        <v>112</v>
      </c>
      <c r="C39" s="20">
        <f ca="1">SUMIF('Netvolumenmål gns.'!$A$4:$R$104,'Til R-koder'!B39,'Netvolumenmål gns.'!$C$4:$C$104)</f>
        <v>31.925233428815396</v>
      </c>
      <c r="D39" s="20">
        <f ca="1">SUMIF('Netvolumenmål gns.'!$A$4:$R$104,'Til R-koder'!B39,'Netvolumenmål gns.'!$D$4:$D$104)</f>
        <v>4.7355705213634594E-2</v>
      </c>
      <c r="E39" s="21">
        <f ca="1">SUMIF('Netvolumenmål gns.'!$A$4:$R$104,'Til R-koder'!B39,'Netvolumenmål gns.'!$E$4:$E$104)</f>
        <v>36135714.277110294</v>
      </c>
      <c r="F39" s="21">
        <f ca="1">SUMIF('Netvolumenmål gns.'!$A$4:$R$104,'Til R-koder'!B39,'Netvolumenmål gns.'!$F$4:$F$104)</f>
        <v>111499686.315</v>
      </c>
      <c r="G39" s="21">
        <f ca="1">SUMIF('Netvolumenmål gns.'!$A$4:$R$104,'Til R-koder'!B39,'Netvolumenmål gns.'!$P$4:$P$104)</f>
        <v>50372565.922800004</v>
      </c>
      <c r="H39" s="21">
        <f ca="1">SUMIF('Netvolumenmål gns.'!$A$4:$R$104,'Til R-koder'!B39,'Netvolumenmål gns.'!$Q$4:$Q$104)</f>
        <v>87665376.015551716</v>
      </c>
      <c r="I39" s="22">
        <f ca="1">SUMIF('Netvolumenmål gns.'!$A$4:$R$104,'Til R-koder'!B39,'Netvolumenmål gns.'!$R$4:$R$104)</f>
        <v>138037941.93835169</v>
      </c>
      <c r="J39" s="20">
        <v>31.925233428815396</v>
      </c>
      <c r="K39" s="20">
        <v>4.7355705213634594E-2</v>
      </c>
      <c r="L39" s="21">
        <v>36135714.277110294</v>
      </c>
      <c r="M39" s="21">
        <v>111499686.315</v>
      </c>
      <c r="N39" s="21">
        <v>50372565.922800004</v>
      </c>
      <c r="O39" s="21">
        <v>87665376.015551716</v>
      </c>
      <c r="P39" s="22">
        <v>138037941.93835169</v>
      </c>
      <c r="Q39" s="23" t="s">
        <v>472</v>
      </c>
      <c r="R39" s="24">
        <f ca="1">SUMIF('Costdrivere gns.'!$A$5:$L$105,'Til R-koder'!B39,'Costdrivere gns.'!$C$5:$C$105)</f>
        <v>3254867.395</v>
      </c>
      <c r="S39" s="24">
        <f ca="1">SUMIF('Costdrivere gns.'!$A$5:$L$105,'Til R-koder'!B39,'Costdrivere gns.'!$D$5:$D$105)</f>
        <v>10614471.470000001</v>
      </c>
      <c r="T39" s="24">
        <f ca="1">SUMIF('Costdrivere gns.'!$A$5:$L$105,'Til R-koder'!B39,'Costdrivere gns.'!$E$5:$E$105)</f>
        <v>777955.59499999997</v>
      </c>
      <c r="U39" s="24">
        <f ca="1">SUMIF('Costdrivere gns.'!$A$5:$L$105,'Til R-koder'!B39,'Costdrivere gns.'!$F$5:$F$105)</f>
        <v>738057.94</v>
      </c>
      <c r="V39" s="24">
        <f ca="1">SUMIF('Costdrivere gns.'!$A$5:$L$105,'Til R-koder'!B39,'Costdrivere gns.'!$G$5:$G$105)</f>
        <v>9356441.7400000002</v>
      </c>
      <c r="W39" s="24">
        <f ca="1">SUMIF('Costdrivere gns.'!$A$5:$L$105,'Til R-koder'!B39,'Costdrivere gns.'!$H$5:$H$105)</f>
        <v>31495.279999999999</v>
      </c>
      <c r="X39" s="24">
        <f ca="1">SUMIF('Costdrivere gns.'!$A$5:$L$105,'Til R-koder'!B39,'Costdrivere gns.'!$I$5:$I$105)</f>
        <v>2194788.915</v>
      </c>
      <c r="Y39" s="24">
        <f ca="1">SUMIF('Costdrivere gns.'!$A$5:$L$105,'Til R-koder'!B39,'Costdrivere gns.'!$J$5:$J$105)</f>
        <v>2455461.1150000002</v>
      </c>
      <c r="Z39" s="24">
        <f ca="1">SUMIF('Costdrivere gns.'!$A$5:$L$105,'Til R-koder'!B39,'Costdrivere gns.'!$K$5:$K$105)</f>
        <v>1441015.05</v>
      </c>
      <c r="AA39" s="22">
        <f ca="1">SUMIF('Costdrivere gns.'!$A$5:$L$105,'Til R-koder'!B39,'Costdrivere gns.'!$L$5:$L$105)</f>
        <v>5271159.7949999999</v>
      </c>
      <c r="AB39" s="25">
        <v>3254867.395</v>
      </c>
      <c r="AC39" s="25">
        <v>10614471.470000001</v>
      </c>
      <c r="AD39" s="25">
        <v>777955.59499999997</v>
      </c>
      <c r="AE39" s="25">
        <v>738057.94</v>
      </c>
      <c r="AF39" s="25">
        <v>9356441.7400000002</v>
      </c>
      <c r="AG39" s="25">
        <v>31495.279999999999</v>
      </c>
      <c r="AH39" s="25">
        <v>2194788.915</v>
      </c>
      <c r="AI39" s="25">
        <v>2455461.1150000002</v>
      </c>
      <c r="AJ39" s="25">
        <v>1441015.05</v>
      </c>
      <c r="AK39" s="22">
        <v>5271159.7949999999</v>
      </c>
    </row>
    <row r="40" spans="1:37" x14ac:dyDescent="0.2">
      <c r="A40" s="18" t="s">
        <v>113</v>
      </c>
      <c r="B40" s="19" t="s">
        <v>114</v>
      </c>
      <c r="C40" s="20">
        <f ca="1">SUMIF('Netvolumenmål gns.'!$A$4:$R$104,'Til R-koder'!B40,'Netvolumenmål gns.'!$C$4:$C$104)</f>
        <v>37.366893049721298</v>
      </c>
      <c r="D40" s="20">
        <f ca="1">SUMIF('Netvolumenmål gns.'!$A$4:$R$104,'Til R-koder'!B40,'Netvolumenmål gns.'!$D$4:$D$104)</f>
        <v>3.4857890148212729E-2</v>
      </c>
      <c r="E40" s="21">
        <f ca="1">SUMIF('Netvolumenmål gns.'!$A$4:$R$104,'Til R-koder'!B40,'Netvolumenmål gns.'!$E$4:$E$104)</f>
        <v>48346300.629913725</v>
      </c>
      <c r="F40" s="21">
        <f ca="1">SUMIF('Netvolumenmål gns.'!$A$4:$R$104,'Til R-koder'!B40,'Netvolumenmål gns.'!$F$4:$F$104)</f>
        <v>177432217.13999999</v>
      </c>
      <c r="G40" s="21">
        <f ca="1">SUMIF('Netvolumenmål gns.'!$A$4:$R$104,'Til R-koder'!B40,'Netvolumenmål gns.'!$P$4:$P$104)</f>
        <v>57424787.662799999</v>
      </c>
      <c r="H40" s="21">
        <f ca="1">SUMIF('Netvolumenmål gns.'!$A$4:$R$104,'Til R-koder'!B40,'Netvolumenmål gns.'!$Q$4:$Q$104)</f>
        <v>117701306.02377148</v>
      </c>
      <c r="I40" s="22">
        <f ca="1">SUMIF('Netvolumenmål gns.'!$A$4:$R$104,'Til R-koder'!B40,'Netvolumenmål gns.'!$R$4:$R$104)</f>
        <v>175126093.68657148</v>
      </c>
      <c r="J40" s="20">
        <v>37.366893049721298</v>
      </c>
      <c r="K40" s="20">
        <v>3.4857890148212729E-2</v>
      </c>
      <c r="L40" s="21">
        <v>48346300.629913725</v>
      </c>
      <c r="M40" s="21">
        <v>177432217.13999999</v>
      </c>
      <c r="N40" s="21">
        <v>57424787.662799999</v>
      </c>
      <c r="O40" s="21">
        <v>117701306.02377148</v>
      </c>
      <c r="P40" s="22">
        <v>175126093.68657148</v>
      </c>
      <c r="Q40" s="23" t="s">
        <v>472</v>
      </c>
      <c r="R40" s="24">
        <f ca="1">SUMIF('Costdrivere gns.'!$A$5:$L$105,'Til R-koder'!B40,'Costdrivere gns.'!$C$5:$C$105)</f>
        <v>6607793.4500000002</v>
      </c>
      <c r="S40" s="24">
        <f ca="1">SUMIF('Costdrivere gns.'!$A$5:$L$105,'Til R-koder'!B40,'Costdrivere gns.'!$D$5:$D$105)</f>
        <v>6417648.1600000001</v>
      </c>
      <c r="T40" s="24">
        <f ca="1">SUMIF('Costdrivere gns.'!$A$5:$L$105,'Til R-koder'!B40,'Costdrivere gns.'!$E$5:$E$105)</f>
        <v>1028461.15</v>
      </c>
      <c r="U40" s="24">
        <f ca="1">SUMIF('Costdrivere gns.'!$A$5:$L$105,'Til R-koder'!B40,'Costdrivere gns.'!$F$5:$F$105)</f>
        <v>213892.22</v>
      </c>
      <c r="V40" s="24">
        <f ca="1">SUMIF('Costdrivere gns.'!$A$5:$L$105,'Til R-koder'!B40,'Costdrivere gns.'!$G$5:$G$105)</f>
        <v>20479359.715</v>
      </c>
      <c r="W40" s="24">
        <f ca="1">SUMIF('Costdrivere gns.'!$A$5:$L$105,'Til R-koder'!B40,'Costdrivere gns.'!$H$5:$H$105)</f>
        <v>2863.21</v>
      </c>
      <c r="X40" s="24">
        <f ca="1">SUMIF('Costdrivere gns.'!$A$5:$L$105,'Til R-koder'!B40,'Costdrivere gns.'!$I$5:$I$105)</f>
        <v>3029451.4249999998</v>
      </c>
      <c r="Y40" s="24">
        <f ca="1">SUMIF('Costdrivere gns.'!$A$5:$L$105,'Til R-koder'!B40,'Costdrivere gns.'!$J$5:$J$105)</f>
        <v>3068695.66</v>
      </c>
      <c r="Z40" s="24">
        <f ca="1">SUMIF('Costdrivere gns.'!$A$5:$L$105,'Til R-koder'!B40,'Costdrivere gns.'!$K$5:$K$105)</f>
        <v>1838594.71</v>
      </c>
      <c r="AA40" s="22">
        <f ca="1">SUMIF('Costdrivere gns.'!$A$5:$L$105,'Til R-koder'!B40,'Costdrivere gns.'!$L$5:$L$105)</f>
        <v>5659540.9349999996</v>
      </c>
      <c r="AB40" s="25">
        <v>6607793.4500000002</v>
      </c>
      <c r="AC40" s="25">
        <v>6417648.1600000001</v>
      </c>
      <c r="AD40" s="25">
        <v>1028461.15</v>
      </c>
      <c r="AE40" s="25">
        <v>213892.22</v>
      </c>
      <c r="AF40" s="25">
        <v>20479359.715</v>
      </c>
      <c r="AG40" s="25">
        <v>2863.21</v>
      </c>
      <c r="AH40" s="25">
        <v>3029451.4249999998</v>
      </c>
      <c r="AI40" s="25">
        <v>3068695.66</v>
      </c>
      <c r="AJ40" s="25">
        <v>1838594.71</v>
      </c>
      <c r="AK40" s="22">
        <v>5659540.9349999996</v>
      </c>
    </row>
    <row r="41" spans="1:37" x14ac:dyDescent="0.2">
      <c r="A41" s="18" t="s">
        <v>115</v>
      </c>
      <c r="B41" s="19" t="s">
        <v>116</v>
      </c>
      <c r="C41" s="20">
        <f ca="1">SUMIF('Netvolumenmål gns.'!$A$4:$R$104,'Til R-koder'!B41,'Netvolumenmål gns.'!$C$4:$C$104)</f>
        <v>47.380122998451952</v>
      </c>
      <c r="D41" s="20">
        <f ca="1">SUMIF('Netvolumenmål gns.'!$A$4:$R$104,'Til R-koder'!B41,'Netvolumenmål gns.'!$D$4:$D$104)</f>
        <v>0.10204376939408787</v>
      </c>
      <c r="E41" s="21">
        <f ca="1">SUMIF('Netvolumenmål gns.'!$A$4:$R$104,'Til R-koder'!B41,'Netvolumenmål gns.'!$E$4:$E$104)</f>
        <v>10140255.264961764</v>
      </c>
      <c r="F41" s="21">
        <f ca="1">SUMIF('Netvolumenmål gns.'!$A$4:$R$104,'Til R-koder'!B41,'Netvolumenmål gns.'!$F$4:$F$104)</f>
        <v>57380137.754999995</v>
      </c>
      <c r="G41" s="21">
        <f ca="1">SUMIF('Netvolumenmål gns.'!$A$4:$R$104,'Til R-koder'!B41,'Netvolumenmål gns.'!$P$4:$P$104)</f>
        <v>8969091.4208000004</v>
      </c>
      <c r="H41" s="21">
        <f ca="1">SUMIF('Netvolumenmål gns.'!$A$4:$R$104,'Til R-koder'!B41,'Netvolumenmål gns.'!$Q$4:$Q$104)</f>
        <v>35800960.783463307</v>
      </c>
      <c r="I41" s="22">
        <f ca="1">SUMIF('Netvolumenmål gns.'!$A$4:$R$104,'Til R-koder'!B41,'Netvolumenmål gns.'!$R$4:$R$104)</f>
        <v>44770052.2042633</v>
      </c>
      <c r="J41" s="20">
        <v>47.380122998451952</v>
      </c>
      <c r="K41" s="20">
        <v>0.10204376939408787</v>
      </c>
      <c r="L41" s="21">
        <v>10140255.264961764</v>
      </c>
      <c r="M41" s="21">
        <v>57380137.754999995</v>
      </c>
      <c r="N41" s="21">
        <v>8969091.4208000004</v>
      </c>
      <c r="O41" s="21">
        <v>35800960.783463307</v>
      </c>
      <c r="P41" s="22">
        <v>44770052.2042633</v>
      </c>
      <c r="Q41" s="23" t="s">
        <v>471</v>
      </c>
      <c r="R41" s="24">
        <f ca="1">SUMIF('Costdrivere gns.'!$A$5:$L$105,'Til R-koder'!B41,'Costdrivere gns.'!$C$5:$C$105)</f>
        <v>2469987.17</v>
      </c>
      <c r="S41" s="24">
        <f ca="1">SUMIF('Costdrivere gns.'!$A$5:$L$105,'Til R-koder'!B41,'Costdrivere gns.'!$D$5:$D$105)</f>
        <v>637098.56999999995</v>
      </c>
      <c r="T41" s="24">
        <f ca="1">SUMIF('Costdrivere gns.'!$A$5:$L$105,'Til R-koder'!B41,'Costdrivere gns.'!$E$5:$E$105)</f>
        <v>4355632.26</v>
      </c>
      <c r="U41" s="24">
        <f ca="1">SUMIF('Costdrivere gns.'!$A$5:$L$105,'Til R-koder'!B41,'Costdrivere gns.'!$F$5:$F$105)</f>
        <v>0</v>
      </c>
      <c r="V41" s="24">
        <f ca="1">SUMIF('Costdrivere gns.'!$A$5:$L$105,'Til R-koder'!B41,'Costdrivere gns.'!$G$5:$G$105)</f>
        <v>0</v>
      </c>
      <c r="W41" s="24">
        <f ca="1">SUMIF('Costdrivere gns.'!$A$5:$L$105,'Til R-koder'!B41,'Costdrivere gns.'!$H$5:$H$105)</f>
        <v>0</v>
      </c>
      <c r="X41" s="24">
        <f ca="1">SUMIF('Costdrivere gns.'!$A$5:$L$105,'Til R-koder'!B41,'Costdrivere gns.'!$I$5:$I$105)</f>
        <v>0</v>
      </c>
      <c r="Y41" s="24">
        <f ca="1">SUMIF('Costdrivere gns.'!$A$5:$L$105,'Til R-koder'!B41,'Costdrivere gns.'!$J$5:$J$105)</f>
        <v>0</v>
      </c>
      <c r="Z41" s="24">
        <f ca="1">SUMIF('Costdrivere gns.'!$A$5:$L$105,'Til R-koder'!B41,'Costdrivere gns.'!$K$5:$K$105)</f>
        <v>1137330.0249999999</v>
      </c>
      <c r="AA41" s="22">
        <f ca="1">SUMIF('Costdrivere gns.'!$A$5:$L$105,'Til R-koder'!B41,'Costdrivere gns.'!$L$5:$L$105)</f>
        <v>1540207.2350000001</v>
      </c>
      <c r="AB41" s="25">
        <v>2469987.17</v>
      </c>
      <c r="AC41" s="25">
        <v>637098.56999999995</v>
      </c>
      <c r="AD41" s="25">
        <v>4355632.26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1137330.0249999999</v>
      </c>
      <c r="AK41" s="22">
        <v>1540207.2350000001</v>
      </c>
    </row>
    <row r="42" spans="1:37" x14ac:dyDescent="0.2">
      <c r="A42" s="18" t="s">
        <v>117</v>
      </c>
      <c r="B42" s="19" t="s">
        <v>118</v>
      </c>
      <c r="C42" s="20">
        <f ca="1">SUMIF('Netvolumenmål gns.'!$A$4:$R$104,'Til R-koder'!B42,'Netvolumenmål gns.'!$C$4:$C$104)</f>
        <v>37.798196316234453</v>
      </c>
      <c r="D42" s="20">
        <f ca="1">SUMIF('Netvolumenmål gns.'!$A$4:$R$104,'Til R-koder'!B42,'Netvolumenmål gns.'!$D$4:$D$104)</f>
        <v>0.13069852941176471</v>
      </c>
      <c r="E42" s="21">
        <f ca="1">SUMIF('Netvolumenmål gns.'!$A$4:$R$104,'Til R-koder'!B42,'Netvolumenmål gns.'!$E$4:$E$104)</f>
        <v>6039688.5117443381</v>
      </c>
      <c r="F42" s="21">
        <f ca="1">SUMIF('Netvolumenmål gns.'!$A$4:$R$104,'Til R-koder'!B42,'Netvolumenmål gns.'!$F$4:$F$104)</f>
        <v>30882155.934999999</v>
      </c>
      <c r="G42" s="21">
        <f ca="1">SUMIF('Netvolumenmål gns.'!$A$4:$R$104,'Til R-koder'!B42,'Netvolumenmål gns.'!$P$4:$P$104)</f>
        <v>16869481.375599999</v>
      </c>
      <c r="H42" s="21">
        <f ca="1">SUMIF('Netvolumenmål gns.'!$A$4:$R$104,'Til R-koder'!B42,'Netvolumenmål gns.'!$Q$4:$Q$104)</f>
        <v>29783143.023418359</v>
      </c>
      <c r="I42" s="22">
        <f ca="1">SUMIF('Netvolumenmål gns.'!$A$4:$R$104,'Til R-koder'!B42,'Netvolumenmål gns.'!$R$4:$R$104)</f>
        <v>46652624.399018355</v>
      </c>
      <c r="J42" s="20">
        <v>37.798196316234453</v>
      </c>
      <c r="K42" s="20">
        <v>0.13069852941176471</v>
      </c>
      <c r="L42" s="21">
        <v>6039688.5117443381</v>
      </c>
      <c r="M42" s="21">
        <v>30882155.934999999</v>
      </c>
      <c r="N42" s="21">
        <v>16869481.375599999</v>
      </c>
      <c r="O42" s="21">
        <v>29783143.023418359</v>
      </c>
      <c r="P42" s="22">
        <v>46652624.399018355</v>
      </c>
      <c r="Q42" s="23" t="s">
        <v>471</v>
      </c>
      <c r="R42" s="24">
        <f ca="1">SUMIF('Costdrivere gns.'!$A$5:$L$105,'Til R-koder'!B42,'Costdrivere gns.'!$C$5:$C$105)</f>
        <v>1823009.89</v>
      </c>
      <c r="S42" s="24">
        <f ca="1">SUMIF('Costdrivere gns.'!$A$5:$L$105,'Til R-koder'!B42,'Costdrivere gns.'!$D$5:$D$105)</f>
        <v>538112.04</v>
      </c>
      <c r="T42" s="24">
        <f ca="1">SUMIF('Costdrivere gns.'!$A$5:$L$105,'Til R-koder'!B42,'Costdrivere gns.'!$E$5:$E$105)</f>
        <v>780875.04</v>
      </c>
      <c r="U42" s="24">
        <f ca="1">SUMIF('Costdrivere gns.'!$A$5:$L$105,'Til R-koder'!B42,'Costdrivere gns.'!$F$5:$F$105)</f>
        <v>108029.53</v>
      </c>
      <c r="V42" s="24">
        <f ca="1">SUMIF('Costdrivere gns.'!$A$5:$L$105,'Til R-koder'!B42,'Costdrivere gns.'!$G$5:$G$105)</f>
        <v>0</v>
      </c>
      <c r="W42" s="24">
        <f ca="1">SUMIF('Costdrivere gns.'!$A$5:$L$105,'Til R-koder'!B42,'Costdrivere gns.'!$H$5:$H$105)</f>
        <v>0</v>
      </c>
      <c r="X42" s="24">
        <f ca="1">SUMIF('Costdrivere gns.'!$A$5:$L$105,'Til R-koder'!B42,'Costdrivere gns.'!$I$5:$I$105)</f>
        <v>0</v>
      </c>
      <c r="Y42" s="24">
        <f ca="1">SUMIF('Costdrivere gns.'!$A$5:$L$105,'Til R-koder'!B42,'Costdrivere gns.'!$J$5:$J$105)</f>
        <v>0</v>
      </c>
      <c r="Z42" s="24">
        <f ca="1">SUMIF('Costdrivere gns.'!$A$5:$L$105,'Til R-koder'!B42,'Costdrivere gns.'!$K$5:$K$105)</f>
        <v>983155.91500000004</v>
      </c>
      <c r="AA42" s="22">
        <f ca="1">SUMIF('Costdrivere gns.'!$A$5:$L$105,'Til R-koder'!B42,'Costdrivere gns.'!$L$5:$L$105)</f>
        <v>1806506.1</v>
      </c>
      <c r="AB42" s="25">
        <v>1823009.89</v>
      </c>
      <c r="AC42" s="25">
        <v>538112.04</v>
      </c>
      <c r="AD42" s="25">
        <v>780875.04</v>
      </c>
      <c r="AE42" s="25">
        <v>108029.53</v>
      </c>
      <c r="AF42" s="25">
        <v>0</v>
      </c>
      <c r="AG42" s="25">
        <v>0</v>
      </c>
      <c r="AH42" s="25">
        <v>0</v>
      </c>
      <c r="AI42" s="25">
        <v>0</v>
      </c>
      <c r="AJ42" s="25">
        <v>983155.91500000004</v>
      </c>
      <c r="AK42" s="22">
        <v>1806506.1</v>
      </c>
    </row>
    <row r="43" spans="1:37" x14ac:dyDescent="0.2">
      <c r="A43" s="18" t="s">
        <v>119</v>
      </c>
      <c r="B43" s="19" t="s">
        <v>120</v>
      </c>
      <c r="C43" s="20">
        <f ca="1">SUMIF('Netvolumenmål gns.'!$A$4:$R$104,'Til R-koder'!B43,'Netvolumenmål gns.'!$C$4:$C$104)</f>
        <v>33.815196762829146</v>
      </c>
      <c r="D43" s="20">
        <f ca="1">SUMIF('Netvolumenmål gns.'!$A$4:$R$104,'Til R-koder'!B43,'Netvolumenmål gns.'!$D$4:$D$104)</f>
        <v>0.10704856115107914</v>
      </c>
      <c r="E43" s="21">
        <f ca="1">SUMIF('Netvolumenmål gns.'!$A$4:$R$104,'Til R-koder'!B43,'Netvolumenmål gns.'!$E$4:$E$104)</f>
        <v>14151025.69209294</v>
      </c>
      <c r="F43" s="21">
        <f ca="1">SUMIF('Netvolumenmål gns.'!$A$4:$R$104,'Til R-koder'!B43,'Netvolumenmål gns.'!$F$4:$F$104)</f>
        <v>57953085.954999998</v>
      </c>
      <c r="G43" s="21">
        <f ca="1">SUMIF('Netvolumenmål gns.'!$A$4:$R$104,'Til R-koder'!B43,'Netvolumenmål gns.'!$P$4:$P$104)</f>
        <v>18256076.085999999</v>
      </c>
      <c r="H43" s="21">
        <f ca="1">SUMIF('Netvolumenmål gns.'!$A$4:$R$104,'Til R-koder'!B43,'Netvolumenmål gns.'!$Q$4:$Q$104)</f>
        <v>60762205.737001523</v>
      </c>
      <c r="I43" s="22">
        <f ca="1">SUMIF('Netvolumenmål gns.'!$A$4:$R$104,'Til R-koder'!B43,'Netvolumenmål gns.'!$R$4:$R$104)</f>
        <v>79018281.823001519</v>
      </c>
      <c r="J43" s="20">
        <v>33.815196762829146</v>
      </c>
      <c r="K43" s="20">
        <v>0.10704856115107914</v>
      </c>
      <c r="L43" s="21">
        <v>14151025.69209294</v>
      </c>
      <c r="M43" s="21">
        <v>57953085.954999998</v>
      </c>
      <c r="N43" s="21">
        <v>18256076.085999999</v>
      </c>
      <c r="O43" s="21">
        <v>60762205.737001523</v>
      </c>
      <c r="P43" s="22">
        <v>79018281.823001519</v>
      </c>
      <c r="Q43" s="23" t="s">
        <v>471</v>
      </c>
      <c r="R43" s="24">
        <f ca="1">SUMIF('Costdrivere gns.'!$A$5:$L$105,'Til R-koder'!B43,'Costdrivere gns.'!$C$5:$C$105)</f>
        <v>3998439.28</v>
      </c>
      <c r="S43" s="24">
        <f ca="1">SUMIF('Costdrivere gns.'!$A$5:$L$105,'Til R-koder'!B43,'Costdrivere gns.'!$D$5:$D$105)</f>
        <v>3520372.44</v>
      </c>
      <c r="T43" s="24">
        <f ca="1">SUMIF('Costdrivere gns.'!$A$5:$L$105,'Til R-koder'!B43,'Costdrivere gns.'!$E$5:$E$105)</f>
        <v>1052567.0900000001</v>
      </c>
      <c r="U43" s="24">
        <f ca="1">SUMIF('Costdrivere gns.'!$A$5:$L$105,'Til R-koder'!B43,'Costdrivere gns.'!$F$5:$F$105)</f>
        <v>164930.34</v>
      </c>
      <c r="V43" s="24">
        <f ca="1">SUMIF('Costdrivere gns.'!$A$5:$L$105,'Til R-koder'!B43,'Costdrivere gns.'!$G$5:$G$105)</f>
        <v>0</v>
      </c>
      <c r="W43" s="24">
        <f ca="1">SUMIF('Costdrivere gns.'!$A$5:$L$105,'Til R-koder'!B43,'Costdrivere gns.'!$H$5:$H$105)</f>
        <v>0</v>
      </c>
      <c r="X43" s="24">
        <f ca="1">SUMIF('Costdrivere gns.'!$A$5:$L$105,'Til R-koder'!B43,'Costdrivere gns.'!$I$5:$I$105)</f>
        <v>0</v>
      </c>
      <c r="Y43" s="24">
        <f ca="1">SUMIF('Costdrivere gns.'!$A$5:$L$105,'Til R-koder'!B43,'Costdrivere gns.'!$J$5:$J$105)</f>
        <v>0</v>
      </c>
      <c r="Z43" s="24">
        <f ca="1">SUMIF('Costdrivere gns.'!$A$5:$L$105,'Til R-koder'!B43,'Costdrivere gns.'!$K$5:$K$105)</f>
        <v>1248380.5349999999</v>
      </c>
      <c r="AA43" s="22">
        <f ca="1">SUMIF('Costdrivere gns.'!$A$5:$L$105,'Til R-koder'!B43,'Costdrivere gns.'!$L$5:$L$105)</f>
        <v>4166336.0049999999</v>
      </c>
      <c r="AB43" s="25">
        <v>3998439.28</v>
      </c>
      <c r="AC43" s="25">
        <v>3520372.44</v>
      </c>
      <c r="AD43" s="25">
        <v>1052567.0900000001</v>
      </c>
      <c r="AE43" s="25">
        <v>164930.34</v>
      </c>
      <c r="AF43" s="25">
        <v>0</v>
      </c>
      <c r="AG43" s="25">
        <v>0</v>
      </c>
      <c r="AH43" s="25">
        <v>0</v>
      </c>
      <c r="AI43" s="25">
        <v>0</v>
      </c>
      <c r="AJ43" s="25">
        <v>1248380.5349999999</v>
      </c>
      <c r="AK43" s="22">
        <v>4166336.0049999999</v>
      </c>
    </row>
    <row r="44" spans="1:37" x14ac:dyDescent="0.2">
      <c r="A44" s="18" t="s">
        <v>121</v>
      </c>
      <c r="B44" s="19" t="s">
        <v>122</v>
      </c>
      <c r="C44" s="20">
        <f ca="1">SUMIF('Netvolumenmål gns.'!$A$4:$R$104,'Til R-koder'!B44,'Netvolumenmål gns.'!$C$4:$C$104)</f>
        <v>27.638491779901202</v>
      </c>
      <c r="D44" s="20">
        <f ca="1">SUMIF('Netvolumenmål gns.'!$A$4:$R$104,'Til R-koder'!B44,'Netvolumenmål gns.'!$D$4:$D$104)</f>
        <v>0.33806141445437543</v>
      </c>
      <c r="E44" s="21">
        <f ca="1">SUMIF('Netvolumenmål gns.'!$A$4:$R$104,'Til R-koder'!B44,'Netvolumenmål gns.'!$E$4:$E$104)</f>
        <v>95570382.33578971</v>
      </c>
      <c r="F44" s="21">
        <f ca="1">SUMIF('Netvolumenmål gns.'!$A$4:$R$104,'Til R-koder'!B44,'Netvolumenmål gns.'!$F$4:$F$104)</f>
        <v>279695453.44499999</v>
      </c>
      <c r="G44" s="21">
        <f ca="1">SUMIF('Netvolumenmål gns.'!$A$4:$R$104,'Til R-koder'!B44,'Netvolumenmål gns.'!$P$4:$P$104)</f>
        <v>138773335.33840001</v>
      </c>
      <c r="H44" s="21">
        <f ca="1">SUMIF('Netvolumenmål gns.'!$A$4:$R$104,'Til R-koder'!B44,'Netvolumenmål gns.'!$Q$4:$Q$104)</f>
        <v>218096521.09350133</v>
      </c>
      <c r="I44" s="22">
        <f ca="1">SUMIF('Netvolumenmål gns.'!$A$4:$R$104,'Til R-koder'!B44,'Netvolumenmål gns.'!$R$4:$R$104)</f>
        <v>356869856.43190134</v>
      </c>
      <c r="J44" s="20">
        <v>27.638491779901202</v>
      </c>
      <c r="K44" s="20">
        <v>0.33806141445437543</v>
      </c>
      <c r="L44" s="21">
        <v>95570382.33578971</v>
      </c>
      <c r="M44" s="21">
        <v>279695453.44499999</v>
      </c>
      <c r="N44" s="21">
        <v>138773335.33840001</v>
      </c>
      <c r="O44" s="21">
        <v>218096521.09350133</v>
      </c>
      <c r="P44" s="22">
        <v>356869856.43190134</v>
      </c>
      <c r="Q44" s="23" t="s">
        <v>471</v>
      </c>
      <c r="R44" s="24">
        <f ca="1">SUMIF('Costdrivere gns.'!$A$5:$L$105,'Til R-koder'!B44,'Costdrivere gns.'!$C$5:$C$105)</f>
        <v>30466531.484999999</v>
      </c>
      <c r="S44" s="24">
        <f ca="1">SUMIF('Costdrivere gns.'!$A$5:$L$105,'Til R-koder'!B44,'Costdrivere gns.'!$D$5:$D$105)</f>
        <v>11103650.300000001</v>
      </c>
      <c r="T44" s="24">
        <f ca="1">SUMIF('Costdrivere gns.'!$A$5:$L$105,'Til R-koder'!B44,'Costdrivere gns.'!$E$5:$E$105)</f>
        <v>416156.4</v>
      </c>
      <c r="U44" s="24">
        <f ca="1">SUMIF('Costdrivere gns.'!$A$5:$L$105,'Til R-koder'!B44,'Costdrivere gns.'!$F$5:$F$105)</f>
        <v>1518008</v>
      </c>
      <c r="V44" s="24">
        <f ca="1">SUMIF('Costdrivere gns.'!$A$5:$L$105,'Til R-koder'!B44,'Costdrivere gns.'!$G$5:$G$105)</f>
        <v>0</v>
      </c>
      <c r="W44" s="24">
        <f ca="1">SUMIF('Costdrivere gns.'!$A$5:$L$105,'Til R-koder'!B44,'Costdrivere gns.'!$H$5:$H$105)</f>
        <v>2863.21</v>
      </c>
      <c r="X44" s="24">
        <f ca="1">SUMIF('Costdrivere gns.'!$A$5:$L$105,'Til R-koder'!B44,'Costdrivere gns.'!$I$5:$I$105)</f>
        <v>0</v>
      </c>
      <c r="Y44" s="24">
        <f ca="1">SUMIF('Costdrivere gns.'!$A$5:$L$105,'Til R-koder'!B44,'Costdrivere gns.'!$J$5:$J$105)</f>
        <v>0</v>
      </c>
      <c r="Z44" s="24">
        <f ca="1">SUMIF('Costdrivere gns.'!$A$5:$L$105,'Til R-koder'!B44,'Costdrivere gns.'!$K$5:$K$105)</f>
        <v>2075326.665</v>
      </c>
      <c r="AA44" s="22">
        <f ca="1">SUMIF('Costdrivere gns.'!$A$5:$L$105,'Til R-koder'!B44,'Costdrivere gns.'!$L$5:$L$105)</f>
        <v>49987846.280000001</v>
      </c>
      <c r="AB44" s="25">
        <v>30466531.484999999</v>
      </c>
      <c r="AC44" s="25">
        <v>11103650.300000001</v>
      </c>
      <c r="AD44" s="25">
        <v>416156.4</v>
      </c>
      <c r="AE44" s="25">
        <v>1518008</v>
      </c>
      <c r="AF44" s="25">
        <v>0</v>
      </c>
      <c r="AG44" s="25">
        <v>2863.21</v>
      </c>
      <c r="AH44" s="25">
        <v>0</v>
      </c>
      <c r="AI44" s="25">
        <v>0</v>
      </c>
      <c r="AJ44" s="25">
        <v>2075326.665</v>
      </c>
      <c r="AK44" s="22">
        <v>49987846.280000001</v>
      </c>
    </row>
    <row r="45" spans="1:37" x14ac:dyDescent="0.2">
      <c r="A45" s="18" t="s">
        <v>123</v>
      </c>
      <c r="B45" s="19" t="s">
        <v>124</v>
      </c>
      <c r="C45" s="20">
        <f ca="1">SUMIF('Netvolumenmål gns.'!$A$4:$R$104,'Til R-koder'!B45,'Netvolumenmål gns.'!$C$4:$C$104)</f>
        <v>46.420265619725498</v>
      </c>
      <c r="D45" s="20">
        <f ca="1">SUMIF('Netvolumenmål gns.'!$A$4:$R$104,'Til R-koder'!B45,'Netvolumenmål gns.'!$D$4:$D$104)</f>
        <v>0.15323234298153673</v>
      </c>
      <c r="E45" s="21">
        <f ca="1">SUMIF('Netvolumenmål gns.'!$A$4:$R$104,'Til R-koder'!B45,'Netvolumenmål gns.'!$E$4:$E$104)</f>
        <v>5797972.1583637623</v>
      </c>
      <c r="F45" s="21">
        <f ca="1">SUMIF('Netvolumenmål gns.'!$A$4:$R$104,'Til R-koder'!B45,'Netvolumenmål gns.'!$F$4:$F$104)</f>
        <v>30540185.634999998</v>
      </c>
      <c r="G45" s="21">
        <f ca="1">SUMIF('Netvolumenmål gns.'!$A$4:$R$104,'Til R-koder'!B45,'Netvolumenmål gns.'!$P$4:$P$104)</f>
        <v>14160363.039999999</v>
      </c>
      <c r="H45" s="21">
        <f ca="1">SUMIF('Netvolumenmål gns.'!$A$4:$R$104,'Til R-koder'!B45,'Netvolumenmål gns.'!$Q$4:$Q$104)</f>
        <v>20099853.176177233</v>
      </c>
      <c r="I45" s="22">
        <f ca="1">SUMIF('Netvolumenmål gns.'!$A$4:$R$104,'Til R-koder'!B45,'Netvolumenmål gns.'!$R$4:$R$104)</f>
        <v>34260216.21617724</v>
      </c>
      <c r="J45" s="20">
        <v>46.420265619725498</v>
      </c>
      <c r="K45" s="20">
        <v>0.15323234298153673</v>
      </c>
      <c r="L45" s="21">
        <v>5797972.1583637623</v>
      </c>
      <c r="M45" s="21">
        <v>30540185.634999998</v>
      </c>
      <c r="N45" s="21">
        <v>14160363.039999999</v>
      </c>
      <c r="O45" s="21">
        <v>20099853.176177233</v>
      </c>
      <c r="P45" s="22">
        <v>34260216.21617724</v>
      </c>
      <c r="Q45" s="23" t="s">
        <v>471</v>
      </c>
      <c r="R45" s="24">
        <f ca="1">SUMIF('Costdrivere gns.'!$A$5:$L$105,'Til R-koder'!B45,'Costdrivere gns.'!$C$5:$C$105)</f>
        <v>1513111.77</v>
      </c>
      <c r="S45" s="24">
        <f ca="1">SUMIF('Costdrivere gns.'!$A$5:$L$105,'Til R-koder'!B45,'Costdrivere gns.'!$D$5:$D$105)</f>
        <v>452841.25</v>
      </c>
      <c r="T45" s="24">
        <f ca="1">SUMIF('Costdrivere gns.'!$A$5:$L$105,'Til R-koder'!B45,'Costdrivere gns.'!$E$5:$E$105)</f>
        <v>305583.32</v>
      </c>
      <c r="U45" s="24">
        <f ca="1">SUMIF('Costdrivere gns.'!$A$5:$L$105,'Til R-koder'!B45,'Costdrivere gns.'!$F$5:$F$105)</f>
        <v>49396.47</v>
      </c>
      <c r="V45" s="24">
        <f ca="1">SUMIF('Costdrivere gns.'!$A$5:$L$105,'Til R-koder'!B45,'Costdrivere gns.'!$G$5:$G$105)</f>
        <v>0</v>
      </c>
      <c r="W45" s="24">
        <f ca="1">SUMIF('Costdrivere gns.'!$A$5:$L$105,'Til R-koder'!B45,'Costdrivere gns.'!$H$5:$H$105)</f>
        <v>0</v>
      </c>
      <c r="X45" s="24">
        <f ca="1">SUMIF('Costdrivere gns.'!$A$5:$L$105,'Til R-koder'!B45,'Costdrivere gns.'!$I$5:$I$105)</f>
        <v>0</v>
      </c>
      <c r="Y45" s="24">
        <f ca="1">SUMIF('Costdrivere gns.'!$A$5:$L$105,'Til R-koder'!B45,'Costdrivere gns.'!$J$5:$J$105)</f>
        <v>0</v>
      </c>
      <c r="Z45" s="24">
        <f ca="1">SUMIF('Costdrivere gns.'!$A$5:$L$105,'Til R-koder'!B45,'Costdrivere gns.'!$K$5:$K$105)</f>
        <v>1088042.92</v>
      </c>
      <c r="AA45" s="22">
        <f ca="1">SUMIF('Costdrivere gns.'!$A$5:$L$105,'Til R-koder'!B45,'Costdrivere gns.'!$L$5:$L$105)</f>
        <v>2388996.4350000001</v>
      </c>
      <c r="AB45" s="25">
        <v>1513111.77</v>
      </c>
      <c r="AC45" s="25">
        <v>452841.25</v>
      </c>
      <c r="AD45" s="25">
        <v>305583.32</v>
      </c>
      <c r="AE45" s="25">
        <v>49396.47</v>
      </c>
      <c r="AF45" s="25">
        <v>0</v>
      </c>
      <c r="AG45" s="25">
        <v>0</v>
      </c>
      <c r="AH45" s="25">
        <v>0</v>
      </c>
      <c r="AI45" s="25">
        <v>0</v>
      </c>
      <c r="AJ45" s="25">
        <v>1088042.92</v>
      </c>
      <c r="AK45" s="22">
        <v>2388996.4350000001</v>
      </c>
    </row>
    <row r="46" spans="1:37" x14ac:dyDescent="0.2">
      <c r="A46" s="18" t="s">
        <v>125</v>
      </c>
      <c r="B46" s="19" t="s">
        <v>126</v>
      </c>
      <c r="C46" s="20">
        <f ca="1">SUMIF('Netvolumenmål gns.'!$A$4:$R$104,'Til R-koder'!B46,'Netvolumenmål gns.'!$C$4:$C$104)</f>
        <v>36.126133038628396</v>
      </c>
      <c r="D46" s="20">
        <f ca="1">SUMIF('Netvolumenmål gns.'!$A$4:$R$104,'Til R-koder'!B46,'Netvolumenmål gns.'!$D$4:$D$104)</f>
        <v>3.8045716469752751E-2</v>
      </c>
      <c r="E46" s="21">
        <f ca="1">SUMIF('Netvolumenmål gns.'!$A$4:$R$104,'Til R-koder'!B46,'Netvolumenmål gns.'!$E$4:$E$104)</f>
        <v>37496223.799050555</v>
      </c>
      <c r="F46" s="21">
        <f ca="1">SUMIF('Netvolumenmål gns.'!$A$4:$R$104,'Til R-koder'!B46,'Netvolumenmål gns.'!$F$4:$F$104)</f>
        <v>120141931.655</v>
      </c>
      <c r="G46" s="21">
        <f ca="1">SUMIF('Netvolumenmål gns.'!$A$4:$R$104,'Til R-koder'!B46,'Netvolumenmål gns.'!$P$4:$P$104)</f>
        <v>63113642.824000001</v>
      </c>
      <c r="H46" s="21">
        <f ca="1">SUMIF('Netvolumenmål gns.'!$A$4:$R$104,'Til R-koder'!B46,'Netvolumenmål gns.'!$Q$4:$Q$104)</f>
        <v>103288933.44264969</v>
      </c>
      <c r="I46" s="22">
        <f ca="1">SUMIF('Netvolumenmål gns.'!$A$4:$R$104,'Til R-koder'!B46,'Netvolumenmål gns.'!$R$4:$R$104)</f>
        <v>166402576.26664969</v>
      </c>
      <c r="J46" s="20">
        <v>36.126133038628396</v>
      </c>
      <c r="K46" s="20">
        <v>3.8045716469752751E-2</v>
      </c>
      <c r="L46" s="21">
        <v>37496223.799050555</v>
      </c>
      <c r="M46" s="21">
        <v>120141931.655</v>
      </c>
      <c r="N46" s="21">
        <v>63113642.824000001</v>
      </c>
      <c r="O46" s="21">
        <v>103288933.44264969</v>
      </c>
      <c r="P46" s="22">
        <v>166402576.26664969</v>
      </c>
      <c r="Q46" s="23" t="s">
        <v>472</v>
      </c>
      <c r="R46" s="24">
        <f ca="1">SUMIF('Costdrivere gns.'!$A$5:$L$105,'Til R-koder'!B46,'Costdrivere gns.'!$C$5:$C$105)</f>
        <v>5159440.375</v>
      </c>
      <c r="S46" s="24">
        <f ca="1">SUMIF('Costdrivere gns.'!$A$5:$L$105,'Til R-koder'!B46,'Costdrivere gns.'!$D$5:$D$105)</f>
        <v>8193096.5800000001</v>
      </c>
      <c r="T46" s="24">
        <f ca="1">SUMIF('Costdrivere gns.'!$A$5:$L$105,'Til R-koder'!B46,'Costdrivere gns.'!$E$5:$E$105)</f>
        <v>1036809.87</v>
      </c>
      <c r="U46" s="24">
        <f ca="1">SUMIF('Costdrivere gns.'!$A$5:$L$105,'Til R-koder'!B46,'Costdrivere gns.'!$F$5:$F$105)</f>
        <v>156697.60000000001</v>
      </c>
      <c r="V46" s="24">
        <f ca="1">SUMIF('Costdrivere gns.'!$A$5:$L$105,'Til R-koder'!B46,'Costdrivere gns.'!$G$5:$G$105)</f>
        <v>13073418.895</v>
      </c>
      <c r="W46" s="24">
        <f ca="1">SUMIF('Costdrivere gns.'!$A$5:$L$105,'Til R-koder'!B46,'Costdrivere gns.'!$H$5:$H$105)</f>
        <v>75874.985000000001</v>
      </c>
      <c r="X46" s="24">
        <f ca="1">SUMIF('Costdrivere gns.'!$A$5:$L$105,'Til R-koder'!B46,'Costdrivere gns.'!$I$5:$I$105)</f>
        <v>1312864.845</v>
      </c>
      <c r="Y46" s="24">
        <f ca="1">SUMIF('Costdrivere gns.'!$A$5:$L$105,'Til R-koder'!B46,'Costdrivere gns.'!$J$5:$J$105)</f>
        <v>1124316</v>
      </c>
      <c r="Z46" s="24">
        <f ca="1">SUMIF('Costdrivere gns.'!$A$5:$L$105,'Til R-koder'!B46,'Costdrivere gns.'!$K$5:$K$105)</f>
        <v>1779028.4450000001</v>
      </c>
      <c r="AA46" s="22">
        <f ca="1">SUMIF('Costdrivere gns.'!$A$5:$L$105,'Til R-koder'!B46,'Costdrivere gns.'!$L$5:$L$105)</f>
        <v>5584676.2050000001</v>
      </c>
      <c r="AB46" s="25">
        <v>5159440.375</v>
      </c>
      <c r="AC46" s="25">
        <v>8193096.5800000001</v>
      </c>
      <c r="AD46" s="25">
        <v>1036809.87</v>
      </c>
      <c r="AE46" s="25">
        <v>156697.60000000001</v>
      </c>
      <c r="AF46" s="25">
        <v>13073418.895</v>
      </c>
      <c r="AG46" s="25">
        <v>75874.985000000001</v>
      </c>
      <c r="AH46" s="25">
        <v>1312864.845</v>
      </c>
      <c r="AI46" s="25">
        <v>1124316</v>
      </c>
      <c r="AJ46" s="25">
        <v>1779028.4450000001</v>
      </c>
      <c r="AK46" s="22">
        <v>5584676.2050000001</v>
      </c>
    </row>
    <row r="47" spans="1:37" x14ac:dyDescent="0.2">
      <c r="A47" s="18" t="s">
        <v>127</v>
      </c>
      <c r="B47" s="19" t="s">
        <v>128</v>
      </c>
      <c r="C47" s="20">
        <f ca="1">SUMIF('Netvolumenmål gns.'!$A$4:$R$104,'Til R-koder'!B47,'Netvolumenmål gns.'!$C$4:$C$104)</f>
        <v>34.745712475902252</v>
      </c>
      <c r="D47" s="20">
        <f ca="1">SUMIF('Netvolumenmål gns.'!$A$4:$R$104,'Til R-koder'!B47,'Netvolumenmål gns.'!$D$4:$D$104)</f>
        <v>4.3330571288266589E-2</v>
      </c>
      <c r="E47" s="21">
        <f ca="1">SUMIF('Netvolumenmål gns.'!$A$4:$R$104,'Til R-koder'!B47,'Netvolumenmål gns.'!$E$4:$E$104)</f>
        <v>55975267.243213229</v>
      </c>
      <c r="F47" s="21">
        <f ca="1">SUMIF('Netvolumenmål gns.'!$A$4:$R$104,'Til R-koder'!B47,'Netvolumenmål gns.'!$F$4:$F$104)</f>
        <v>152019862.66500002</v>
      </c>
      <c r="G47" s="21">
        <f ca="1">SUMIF('Netvolumenmål gns.'!$A$4:$R$104,'Til R-koder'!B47,'Netvolumenmål gns.'!$P$4:$P$104)</f>
        <v>69309246.746399999</v>
      </c>
      <c r="H47" s="21">
        <f ca="1">SUMIF('Netvolumenmål gns.'!$A$4:$R$104,'Til R-koder'!B47,'Netvolumenmål gns.'!$Q$4:$Q$104)</f>
        <v>121297906.08860171</v>
      </c>
      <c r="I47" s="22">
        <f ca="1">SUMIF('Netvolumenmål gns.'!$A$4:$R$104,'Til R-koder'!B47,'Netvolumenmål gns.'!$R$4:$R$104)</f>
        <v>190607152.83500171</v>
      </c>
      <c r="J47" s="20">
        <v>34.745712475902252</v>
      </c>
      <c r="K47" s="20">
        <v>4.3330571288266589E-2</v>
      </c>
      <c r="L47" s="21">
        <v>55975267.243213229</v>
      </c>
      <c r="M47" s="21">
        <v>152019862.66500002</v>
      </c>
      <c r="N47" s="21">
        <v>69309246.746399999</v>
      </c>
      <c r="O47" s="21">
        <v>121297906.08860171</v>
      </c>
      <c r="P47" s="22">
        <v>190607152.83500171</v>
      </c>
      <c r="Q47" s="23" t="s">
        <v>472</v>
      </c>
      <c r="R47" s="24">
        <f ca="1">SUMIF('Costdrivere gns.'!$A$5:$L$105,'Til R-koder'!B47,'Costdrivere gns.'!$C$5:$C$105)</f>
        <v>8261549.8200000003</v>
      </c>
      <c r="S47" s="24">
        <f ca="1">SUMIF('Costdrivere gns.'!$A$5:$L$105,'Til R-koder'!B47,'Costdrivere gns.'!$D$5:$D$105)</f>
        <v>4945155.79</v>
      </c>
      <c r="T47" s="24">
        <f ca="1">SUMIF('Costdrivere gns.'!$A$5:$L$105,'Til R-koder'!B47,'Costdrivere gns.'!$E$5:$E$105)</f>
        <v>1888956.32</v>
      </c>
      <c r="U47" s="24">
        <f ca="1">SUMIF('Costdrivere gns.'!$A$5:$L$105,'Til R-koder'!B47,'Costdrivere gns.'!$F$5:$F$105)</f>
        <v>115491.03</v>
      </c>
      <c r="V47" s="24">
        <f ca="1">SUMIF('Costdrivere gns.'!$A$5:$L$105,'Til R-koder'!B47,'Costdrivere gns.'!$G$5:$G$105)</f>
        <v>23371616.210000001</v>
      </c>
      <c r="W47" s="24">
        <f ca="1">SUMIF('Costdrivere gns.'!$A$5:$L$105,'Til R-koder'!B47,'Costdrivere gns.'!$H$5:$H$105)</f>
        <v>83033</v>
      </c>
      <c r="X47" s="24">
        <f ca="1">SUMIF('Costdrivere gns.'!$A$5:$L$105,'Til R-koder'!B47,'Costdrivere gns.'!$I$5:$I$105)</f>
        <v>3052505.85</v>
      </c>
      <c r="Y47" s="24">
        <f ca="1">SUMIF('Costdrivere gns.'!$A$5:$L$105,'Til R-koder'!B47,'Costdrivere gns.'!$J$5:$J$105)</f>
        <v>2851257.6850000001</v>
      </c>
      <c r="Z47" s="24">
        <f ca="1">SUMIF('Costdrivere gns.'!$A$5:$L$105,'Til R-koder'!B47,'Costdrivere gns.'!$K$5:$K$105)</f>
        <v>1911010.46</v>
      </c>
      <c r="AA47" s="22">
        <f ca="1">SUMIF('Costdrivere gns.'!$A$5:$L$105,'Til R-koder'!B47,'Costdrivere gns.'!$L$5:$L$105)</f>
        <v>9494691.0850000009</v>
      </c>
      <c r="AB47" s="25">
        <v>8261549.8200000003</v>
      </c>
      <c r="AC47" s="25">
        <v>4945155.79</v>
      </c>
      <c r="AD47" s="25">
        <v>1888956.32</v>
      </c>
      <c r="AE47" s="25">
        <v>115491.03</v>
      </c>
      <c r="AF47" s="25">
        <v>23371616.210000001</v>
      </c>
      <c r="AG47" s="25">
        <v>83033</v>
      </c>
      <c r="AH47" s="25">
        <v>3052505.85</v>
      </c>
      <c r="AI47" s="25">
        <v>2851257.6850000001</v>
      </c>
      <c r="AJ47" s="25">
        <v>1911010.46</v>
      </c>
      <c r="AK47" s="22">
        <v>9494691.0850000009</v>
      </c>
    </row>
    <row r="48" spans="1:37" x14ac:dyDescent="0.2">
      <c r="A48" s="18" t="s">
        <v>129</v>
      </c>
      <c r="B48" s="19" t="s">
        <v>130</v>
      </c>
      <c r="C48" s="20">
        <f ca="1">SUMIF('Netvolumenmål gns.'!$A$4:$R$104,'Til R-koder'!B48,'Netvolumenmål gns.'!$C$4:$C$104)</f>
        <v>42.296712964327597</v>
      </c>
      <c r="D48" s="20">
        <f ca="1">SUMIF('Netvolumenmål gns.'!$A$4:$R$104,'Til R-koder'!B48,'Netvolumenmål gns.'!$D$4:$D$104)</f>
        <v>8.0448406380894386E-2</v>
      </c>
      <c r="E48" s="21">
        <f ca="1">SUMIF('Netvolumenmål gns.'!$A$4:$R$104,'Til R-koder'!B48,'Netvolumenmål gns.'!$E$4:$E$104)</f>
        <v>14905020.121305175</v>
      </c>
      <c r="F48" s="21">
        <f ca="1">SUMIF('Netvolumenmål gns.'!$A$4:$R$104,'Til R-koder'!B48,'Netvolumenmål gns.'!$F$4:$F$104)</f>
        <v>69537206.810000002</v>
      </c>
      <c r="G48" s="21">
        <f ca="1">SUMIF('Netvolumenmål gns.'!$A$4:$R$104,'Til R-koder'!B48,'Netvolumenmål gns.'!$P$4:$P$104)</f>
        <v>11768746.004000001</v>
      </c>
      <c r="H48" s="21">
        <f ca="1">SUMIF('Netvolumenmål gns.'!$A$4:$R$104,'Til R-koder'!B48,'Netvolumenmål gns.'!$Q$4:$Q$104)</f>
        <v>50218757.174240686</v>
      </c>
      <c r="I48" s="22">
        <f ca="1">SUMIF('Netvolumenmål gns.'!$A$4:$R$104,'Til R-koder'!B48,'Netvolumenmål gns.'!$R$4:$R$104)</f>
        <v>61987503.178240687</v>
      </c>
      <c r="J48" s="20">
        <v>42.296712964327597</v>
      </c>
      <c r="K48" s="20">
        <v>8.0448406380894386E-2</v>
      </c>
      <c r="L48" s="21">
        <v>14905020.121305175</v>
      </c>
      <c r="M48" s="21">
        <v>69537206.810000002</v>
      </c>
      <c r="N48" s="21">
        <v>11768746.004000001</v>
      </c>
      <c r="O48" s="21">
        <v>50218757.174240686</v>
      </c>
      <c r="P48" s="22">
        <v>61987503.178240687</v>
      </c>
      <c r="Q48" s="23" t="s">
        <v>472</v>
      </c>
      <c r="R48" s="24">
        <f ca="1">SUMIF('Costdrivere gns.'!$A$5:$L$105,'Til R-koder'!B48,'Costdrivere gns.'!$C$5:$C$105)</f>
        <v>3078516.37</v>
      </c>
      <c r="S48" s="24">
        <f ca="1">SUMIF('Costdrivere gns.'!$A$5:$L$105,'Til R-koder'!B48,'Costdrivere gns.'!$D$5:$D$105)</f>
        <v>2348360.7799999998</v>
      </c>
      <c r="T48" s="24">
        <f ca="1">SUMIF('Costdrivere gns.'!$A$5:$L$105,'Til R-koder'!B48,'Costdrivere gns.'!$E$5:$E$105)</f>
        <v>1255211.55</v>
      </c>
      <c r="U48" s="24">
        <f ca="1">SUMIF('Costdrivere gns.'!$A$5:$L$105,'Til R-koder'!B48,'Costdrivere gns.'!$F$5:$F$105)</f>
        <v>51416.4</v>
      </c>
      <c r="V48" s="24">
        <f ca="1">SUMIF('Costdrivere gns.'!$A$5:$L$105,'Til R-koder'!B48,'Costdrivere gns.'!$G$5:$G$105)</f>
        <v>1105850.31</v>
      </c>
      <c r="W48" s="24">
        <f ca="1">SUMIF('Costdrivere gns.'!$A$5:$L$105,'Til R-koder'!B48,'Costdrivere gns.'!$H$5:$H$105)</f>
        <v>0</v>
      </c>
      <c r="X48" s="24">
        <f ca="1">SUMIF('Costdrivere gns.'!$A$5:$L$105,'Til R-koder'!B48,'Costdrivere gns.'!$I$5:$I$105)</f>
        <v>1008899.875</v>
      </c>
      <c r="Y48" s="24">
        <f ca="1">SUMIF('Costdrivere gns.'!$A$5:$L$105,'Til R-koder'!B48,'Costdrivere gns.'!$J$5:$J$105)</f>
        <v>0</v>
      </c>
      <c r="Z48" s="24">
        <f ca="1">SUMIF('Costdrivere gns.'!$A$5:$L$105,'Til R-koder'!B48,'Costdrivere gns.'!$K$5:$K$105)</f>
        <v>1404046.77</v>
      </c>
      <c r="AA48" s="22">
        <f ca="1">SUMIF('Costdrivere gns.'!$A$5:$L$105,'Til R-koder'!B48,'Costdrivere gns.'!$L$5:$L$105)</f>
        <v>4652718.0650000004</v>
      </c>
      <c r="AB48" s="25">
        <v>3078516.37</v>
      </c>
      <c r="AC48" s="25">
        <v>2348360.7799999998</v>
      </c>
      <c r="AD48" s="25">
        <v>1255211.55</v>
      </c>
      <c r="AE48" s="25">
        <v>51416.4</v>
      </c>
      <c r="AF48" s="25">
        <v>1105850.31</v>
      </c>
      <c r="AG48" s="25">
        <v>0</v>
      </c>
      <c r="AH48" s="25">
        <v>1008899.875</v>
      </c>
      <c r="AI48" s="25">
        <v>0</v>
      </c>
      <c r="AJ48" s="25">
        <v>1404046.77</v>
      </c>
      <c r="AK48" s="22">
        <v>4652718.0650000004</v>
      </c>
    </row>
    <row r="49" spans="1:37" x14ac:dyDescent="0.2">
      <c r="A49" s="18" t="s">
        <v>131</v>
      </c>
      <c r="B49" s="19" t="s">
        <v>132</v>
      </c>
      <c r="C49" s="20">
        <f ca="1">SUMIF('Netvolumenmål gns.'!$A$4:$R$104,'Til R-koder'!B49,'Netvolumenmål gns.'!$C$4:$C$104)</f>
        <v>39.549199092560499</v>
      </c>
      <c r="D49" s="20">
        <f ca="1">SUMIF('Netvolumenmål gns.'!$A$4:$R$104,'Til R-koder'!B49,'Netvolumenmål gns.'!$D$4:$D$104)</f>
        <v>7.6210822937177014E-2</v>
      </c>
      <c r="E49" s="21">
        <f ca="1">SUMIF('Netvolumenmål gns.'!$A$4:$R$104,'Til R-koder'!B49,'Netvolumenmål gns.'!$E$4:$E$104)</f>
        <v>15279705.171560761</v>
      </c>
      <c r="F49" s="21">
        <f ca="1">SUMIF('Netvolumenmål gns.'!$A$4:$R$104,'Til R-koder'!B49,'Netvolumenmål gns.'!$F$4:$F$104)</f>
        <v>35399009.974999994</v>
      </c>
      <c r="G49" s="21">
        <f ca="1">SUMIF('Netvolumenmål gns.'!$A$4:$R$104,'Til R-koder'!B49,'Netvolumenmål gns.'!$P$4:$P$104)</f>
        <v>17106129.795199998</v>
      </c>
      <c r="H49" s="21">
        <f ca="1">SUMIF('Netvolumenmål gns.'!$A$4:$R$104,'Til R-koder'!B49,'Netvolumenmål gns.'!$Q$4:$Q$104)</f>
        <v>38840045.08569254</v>
      </c>
      <c r="I49" s="22">
        <f ca="1">SUMIF('Netvolumenmål gns.'!$A$4:$R$104,'Til R-koder'!B49,'Netvolumenmål gns.'!$R$4:$R$104)</f>
        <v>55946174.880892538</v>
      </c>
      <c r="J49" s="20">
        <v>39.549199092560499</v>
      </c>
      <c r="K49" s="20">
        <v>7.6210822937177014E-2</v>
      </c>
      <c r="L49" s="21">
        <v>15279705.171560761</v>
      </c>
      <c r="M49" s="21">
        <v>35399009.974999994</v>
      </c>
      <c r="N49" s="21">
        <v>17106129.795199998</v>
      </c>
      <c r="O49" s="21">
        <v>38840045.08569254</v>
      </c>
      <c r="P49" s="22">
        <v>55946174.880892538</v>
      </c>
      <c r="Q49" s="23" t="s">
        <v>472</v>
      </c>
      <c r="R49" s="24">
        <f ca="1">SUMIF('Costdrivere gns.'!$A$5:$L$105,'Til R-koder'!B49,'Costdrivere gns.'!$C$5:$C$105)</f>
        <v>1504704.47</v>
      </c>
      <c r="S49" s="24">
        <f ca="1">SUMIF('Costdrivere gns.'!$A$5:$L$105,'Til R-koder'!B49,'Costdrivere gns.'!$D$5:$D$105)</f>
        <v>1772742.93</v>
      </c>
      <c r="T49" s="24">
        <f ca="1">SUMIF('Costdrivere gns.'!$A$5:$L$105,'Til R-koder'!B49,'Costdrivere gns.'!$E$5:$E$105)</f>
        <v>29448.92</v>
      </c>
      <c r="U49" s="24">
        <f ca="1">SUMIF('Costdrivere gns.'!$A$5:$L$105,'Til R-koder'!B49,'Costdrivere gns.'!$F$5:$F$105)</f>
        <v>98652.160000000003</v>
      </c>
      <c r="V49" s="24">
        <f ca="1">SUMIF('Costdrivere gns.'!$A$5:$L$105,'Til R-koder'!B49,'Costdrivere gns.'!$G$5:$G$105)</f>
        <v>5001607.0599999996</v>
      </c>
      <c r="W49" s="24">
        <f ca="1">SUMIF('Costdrivere gns.'!$A$5:$L$105,'Til R-koder'!B49,'Costdrivere gns.'!$H$5:$H$105)</f>
        <v>0</v>
      </c>
      <c r="X49" s="24">
        <f ca="1">SUMIF('Costdrivere gns.'!$A$5:$L$105,'Til R-koder'!B49,'Costdrivere gns.'!$I$5:$I$105)</f>
        <v>1513891.865</v>
      </c>
      <c r="Y49" s="24">
        <f ca="1">SUMIF('Costdrivere gns.'!$A$5:$L$105,'Til R-koder'!B49,'Costdrivere gns.'!$J$5:$J$105)</f>
        <v>1129898.4099999999</v>
      </c>
      <c r="Z49" s="24">
        <f ca="1">SUMIF('Costdrivere gns.'!$A$5:$L$105,'Til R-koder'!B49,'Costdrivere gns.'!$K$5:$K$105)</f>
        <v>1111167.2949999999</v>
      </c>
      <c r="AA49" s="22">
        <f ca="1">SUMIF('Costdrivere gns.'!$A$5:$L$105,'Til R-koder'!B49,'Costdrivere gns.'!$L$5:$L$105)</f>
        <v>3117592.07</v>
      </c>
      <c r="AB49" s="25">
        <v>1504704.47</v>
      </c>
      <c r="AC49" s="25">
        <v>1772742.93</v>
      </c>
      <c r="AD49" s="25">
        <v>29448.92</v>
      </c>
      <c r="AE49" s="25">
        <v>98652.160000000003</v>
      </c>
      <c r="AF49" s="25">
        <v>5001607.0599999996</v>
      </c>
      <c r="AG49" s="25">
        <v>0</v>
      </c>
      <c r="AH49" s="25">
        <v>1513891.865</v>
      </c>
      <c r="AI49" s="25">
        <v>1129898.4099999999</v>
      </c>
      <c r="AJ49" s="25">
        <v>1111167.2949999999</v>
      </c>
      <c r="AK49" s="22">
        <v>3117592.07</v>
      </c>
    </row>
    <row r="50" spans="1:37" x14ac:dyDescent="0.2">
      <c r="A50" s="18" t="s">
        <v>133</v>
      </c>
      <c r="B50" s="19" t="s">
        <v>134</v>
      </c>
      <c r="C50" s="20">
        <f ca="1">SUMIF('Netvolumenmål gns.'!$A$4:$R$104,'Til R-koder'!B50,'Netvolumenmål gns.'!$C$4:$C$104)</f>
        <v>36.420059687993202</v>
      </c>
      <c r="D50" s="20">
        <f ca="1">SUMIF('Netvolumenmål gns.'!$A$4:$R$104,'Til R-koder'!B50,'Netvolumenmål gns.'!$D$4:$D$104)</f>
        <v>3.2743644844993272E-2</v>
      </c>
      <c r="E50" s="21">
        <f ca="1">SUMIF('Netvolumenmål gns.'!$A$4:$R$104,'Til R-koder'!B50,'Netvolumenmål gns.'!$E$4:$E$104)</f>
        <v>23428089.483093232</v>
      </c>
      <c r="F50" s="21">
        <f ca="1">SUMIF('Netvolumenmål gns.'!$A$4:$R$104,'Til R-koder'!B50,'Netvolumenmål gns.'!$F$4:$F$104)</f>
        <v>84307714.435000002</v>
      </c>
      <c r="G50" s="21">
        <f ca="1">SUMIF('Netvolumenmål gns.'!$A$4:$R$104,'Til R-koder'!B50,'Netvolumenmål gns.'!$P$4:$P$104)</f>
        <v>30833177.470399998</v>
      </c>
      <c r="H50" s="21">
        <f ca="1">SUMIF('Netvolumenmål gns.'!$A$4:$R$104,'Til R-koder'!B50,'Netvolumenmål gns.'!$Q$4:$Q$104)</f>
        <v>57871966.906659439</v>
      </c>
      <c r="I50" s="22">
        <f ca="1">SUMIF('Netvolumenmål gns.'!$A$4:$R$104,'Til R-koder'!B50,'Netvolumenmål gns.'!$R$4:$R$104)</f>
        <v>88705144.37705946</v>
      </c>
      <c r="J50" s="20">
        <v>36.420059687993202</v>
      </c>
      <c r="K50" s="20">
        <v>3.2743644844993272E-2</v>
      </c>
      <c r="L50" s="21">
        <v>23428089.483093232</v>
      </c>
      <c r="M50" s="21">
        <v>84307714.435000002</v>
      </c>
      <c r="N50" s="21">
        <v>30833177.470399998</v>
      </c>
      <c r="O50" s="21">
        <v>57871966.906659439</v>
      </c>
      <c r="P50" s="22">
        <v>88705144.37705946</v>
      </c>
      <c r="Q50" s="23" t="s">
        <v>472</v>
      </c>
      <c r="R50" s="24">
        <f ca="1">SUMIF('Costdrivere gns.'!$A$5:$L$105,'Til R-koder'!B50,'Costdrivere gns.'!$C$5:$C$105)</f>
        <v>5614916.0999999996</v>
      </c>
      <c r="S50" s="24">
        <f ca="1">SUMIF('Costdrivere gns.'!$A$5:$L$105,'Til R-koder'!B50,'Costdrivere gns.'!$D$5:$D$105)</f>
        <v>2101077.75</v>
      </c>
      <c r="T50" s="24">
        <f ca="1">SUMIF('Costdrivere gns.'!$A$5:$L$105,'Til R-koder'!B50,'Costdrivere gns.'!$E$5:$E$105)</f>
        <v>762100.77</v>
      </c>
      <c r="U50" s="24">
        <f ca="1">SUMIF('Costdrivere gns.'!$A$5:$L$105,'Til R-koder'!B50,'Costdrivere gns.'!$F$5:$F$105)</f>
        <v>108262.13</v>
      </c>
      <c r="V50" s="24">
        <f ca="1">SUMIF('Costdrivere gns.'!$A$5:$L$105,'Til R-koder'!B50,'Costdrivere gns.'!$G$5:$G$105)</f>
        <v>6516374.2400000002</v>
      </c>
      <c r="W50" s="24">
        <f ca="1">SUMIF('Costdrivere gns.'!$A$5:$L$105,'Til R-koder'!B50,'Costdrivere gns.'!$H$5:$H$105)</f>
        <v>0</v>
      </c>
      <c r="X50" s="24">
        <f ca="1">SUMIF('Costdrivere gns.'!$A$5:$L$105,'Til R-koder'!B50,'Costdrivere gns.'!$I$5:$I$105)</f>
        <v>1051169.92</v>
      </c>
      <c r="Y50" s="24">
        <f ca="1">SUMIF('Costdrivere gns.'!$A$5:$L$105,'Til R-koder'!B50,'Costdrivere gns.'!$J$5:$J$105)</f>
        <v>2365197.145</v>
      </c>
      <c r="Z50" s="24">
        <f ca="1">SUMIF('Costdrivere gns.'!$A$5:$L$105,'Til R-koder'!B50,'Costdrivere gns.'!$K$5:$K$105)</f>
        <v>1480985.7</v>
      </c>
      <c r="AA50" s="22">
        <f ca="1">SUMIF('Costdrivere gns.'!$A$5:$L$105,'Til R-koder'!B50,'Costdrivere gns.'!$L$5:$L$105)</f>
        <v>3428005.7250000001</v>
      </c>
      <c r="AB50" s="25">
        <v>5614916.0999999996</v>
      </c>
      <c r="AC50" s="25">
        <v>2101077.75</v>
      </c>
      <c r="AD50" s="25">
        <v>762100.77</v>
      </c>
      <c r="AE50" s="25">
        <v>108262.13</v>
      </c>
      <c r="AF50" s="25">
        <v>6516374.2400000002</v>
      </c>
      <c r="AG50" s="25">
        <v>0</v>
      </c>
      <c r="AH50" s="25">
        <v>1051169.92</v>
      </c>
      <c r="AI50" s="25">
        <v>2365197.145</v>
      </c>
      <c r="AJ50" s="25">
        <v>1480985.7</v>
      </c>
      <c r="AK50" s="22">
        <v>3428005.7250000001</v>
      </c>
    </row>
    <row r="51" spans="1:37" x14ac:dyDescent="0.2">
      <c r="A51" s="18" t="s">
        <v>135</v>
      </c>
      <c r="B51" s="19" t="s">
        <v>136</v>
      </c>
      <c r="C51" s="20">
        <f ca="1">SUMIF('Netvolumenmål gns.'!$A$4:$R$104,'Til R-koder'!B51,'Netvolumenmål gns.'!$C$4:$C$104)</f>
        <v>39.293339858864549</v>
      </c>
      <c r="D51" s="20">
        <f ca="1">SUMIF('Netvolumenmål gns.'!$A$4:$R$104,'Til R-koder'!B51,'Netvolumenmål gns.'!$D$4:$D$104)</f>
        <v>5.8933251915910229E-2</v>
      </c>
      <c r="E51" s="21">
        <f ca="1">SUMIF('Netvolumenmål gns.'!$A$4:$R$104,'Til R-koder'!B51,'Netvolumenmål gns.'!$E$4:$E$104)</f>
        <v>5242570.0527633224</v>
      </c>
      <c r="F51" s="21">
        <f ca="1">SUMIF('Netvolumenmål gns.'!$A$4:$R$104,'Til R-koder'!B51,'Netvolumenmål gns.'!$F$4:$F$104)</f>
        <v>16835545.41</v>
      </c>
      <c r="G51" s="21">
        <f ca="1">SUMIF('Netvolumenmål gns.'!$A$4:$R$104,'Til R-koder'!B51,'Netvolumenmål gns.'!$P$4:$P$104)</f>
        <v>6664358.2483999999</v>
      </c>
      <c r="H51" s="21">
        <f ca="1">SUMIF('Netvolumenmål gns.'!$A$4:$R$104,'Til R-koder'!B51,'Netvolumenmål gns.'!$Q$4:$Q$104)</f>
        <v>22541852.979771614</v>
      </c>
      <c r="I51" s="22">
        <f ca="1">SUMIF('Netvolumenmål gns.'!$A$4:$R$104,'Til R-koder'!B51,'Netvolumenmål gns.'!$R$4:$R$104)</f>
        <v>29206211.228171617</v>
      </c>
      <c r="J51" s="20">
        <v>39.293339858864549</v>
      </c>
      <c r="K51" s="20">
        <v>5.8933251915910229E-2</v>
      </c>
      <c r="L51" s="21">
        <v>5242570.0527633224</v>
      </c>
      <c r="M51" s="21">
        <v>16835545.41</v>
      </c>
      <c r="N51" s="21">
        <v>6664358.2483999999</v>
      </c>
      <c r="O51" s="21">
        <v>22541852.979771614</v>
      </c>
      <c r="P51" s="22">
        <v>29206211.228171617</v>
      </c>
      <c r="Q51" s="23" t="s">
        <v>471</v>
      </c>
      <c r="R51" s="24">
        <f ca="1">SUMIF('Costdrivere gns.'!$A$5:$L$105,'Til R-koder'!B51,'Costdrivere gns.'!$C$5:$C$105)</f>
        <v>889022.93500000006</v>
      </c>
      <c r="S51" s="24">
        <f ca="1">SUMIF('Costdrivere gns.'!$A$5:$L$105,'Til R-koder'!B51,'Costdrivere gns.'!$D$5:$D$105)</f>
        <v>1851709.51</v>
      </c>
      <c r="T51" s="24">
        <f ca="1">SUMIF('Costdrivere gns.'!$A$5:$L$105,'Til R-koder'!B51,'Costdrivere gns.'!$E$5:$E$105)</f>
        <v>251166</v>
      </c>
      <c r="U51" s="24">
        <f ca="1">SUMIF('Costdrivere gns.'!$A$5:$L$105,'Til R-koder'!B51,'Costdrivere gns.'!$F$5:$F$105)</f>
        <v>0</v>
      </c>
      <c r="V51" s="24">
        <f ca="1">SUMIF('Costdrivere gns.'!$A$5:$L$105,'Til R-koder'!B51,'Costdrivere gns.'!$G$5:$G$105)</f>
        <v>0</v>
      </c>
      <c r="W51" s="24">
        <f ca="1">SUMIF('Costdrivere gns.'!$A$5:$L$105,'Til R-koder'!B51,'Costdrivere gns.'!$H$5:$H$105)</f>
        <v>0</v>
      </c>
      <c r="X51" s="24">
        <f ca="1">SUMIF('Costdrivere gns.'!$A$5:$L$105,'Til R-koder'!B51,'Costdrivere gns.'!$I$5:$I$105)</f>
        <v>0</v>
      </c>
      <c r="Y51" s="24">
        <f ca="1">SUMIF('Costdrivere gns.'!$A$5:$L$105,'Til R-koder'!B51,'Costdrivere gns.'!$J$5:$J$105)</f>
        <v>0</v>
      </c>
      <c r="Z51" s="24">
        <f ca="1">SUMIF('Costdrivere gns.'!$A$5:$L$105,'Til R-koder'!B51,'Costdrivere gns.'!$K$5:$K$105)</f>
        <v>851823.81</v>
      </c>
      <c r="AA51" s="22">
        <f ca="1">SUMIF('Costdrivere gns.'!$A$5:$L$105,'Til R-koder'!B51,'Costdrivere gns.'!$L$5:$L$105)</f>
        <v>1398847.79</v>
      </c>
      <c r="AB51" s="25">
        <v>889022.93500000006</v>
      </c>
      <c r="AC51" s="25">
        <v>1851709.51</v>
      </c>
      <c r="AD51" s="25">
        <v>251166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851823.81</v>
      </c>
      <c r="AK51" s="22">
        <v>1398847.79</v>
      </c>
    </row>
    <row r="52" spans="1:37" x14ac:dyDescent="0.2">
      <c r="A52" s="18" t="s">
        <v>137</v>
      </c>
      <c r="B52" s="19" t="s">
        <v>138</v>
      </c>
      <c r="C52" s="20">
        <f ca="1">SUMIF('Netvolumenmål gns.'!$A$4:$R$104,'Til R-koder'!B52,'Netvolumenmål gns.'!$C$4:$C$104)</f>
        <v>37.55760942809345</v>
      </c>
      <c r="D52" s="20">
        <f ca="1">SUMIF('Netvolumenmål gns.'!$A$4:$R$104,'Til R-koder'!B52,'Netvolumenmål gns.'!$D$4:$D$104)</f>
        <v>3.1332953568548531E-2</v>
      </c>
      <c r="E52" s="21">
        <f ca="1">SUMIF('Netvolumenmål gns.'!$A$4:$R$104,'Til R-koder'!B52,'Netvolumenmål gns.'!$E$4:$E$104)</f>
        <v>25810390.945715651</v>
      </c>
      <c r="F52" s="21">
        <f ca="1">SUMIF('Netvolumenmål gns.'!$A$4:$R$104,'Til R-koder'!B52,'Netvolumenmål gns.'!$F$4:$F$104)</f>
        <v>87796303.525000006</v>
      </c>
      <c r="G52" s="21">
        <f ca="1">SUMIF('Netvolumenmål gns.'!$A$4:$R$104,'Til R-koder'!B52,'Netvolumenmål gns.'!$P$4:$P$104)</f>
        <v>27520989.000799999</v>
      </c>
      <c r="H52" s="21">
        <f ca="1">SUMIF('Netvolumenmål gns.'!$A$4:$R$104,'Til R-koder'!B52,'Netvolumenmål gns.'!$Q$4:$Q$104)</f>
        <v>65689531.195476845</v>
      </c>
      <c r="I52" s="22">
        <f ca="1">SUMIF('Netvolumenmål gns.'!$A$4:$R$104,'Til R-koder'!B52,'Netvolumenmål gns.'!$R$4:$R$104)</f>
        <v>93210520.196276844</v>
      </c>
      <c r="J52" s="20">
        <v>37.55760942809345</v>
      </c>
      <c r="K52" s="20">
        <v>3.1332953568548531E-2</v>
      </c>
      <c r="L52" s="21">
        <v>25810390.945715651</v>
      </c>
      <c r="M52" s="21">
        <v>87796303.525000006</v>
      </c>
      <c r="N52" s="21">
        <v>27520989.000799999</v>
      </c>
      <c r="O52" s="21">
        <v>65689531.195476845</v>
      </c>
      <c r="P52" s="22">
        <v>93210520.196276844</v>
      </c>
      <c r="Q52" s="23" t="s">
        <v>472</v>
      </c>
      <c r="R52" s="24">
        <f ca="1">SUMIF('Costdrivere gns.'!$A$5:$L$105,'Til R-koder'!B52,'Costdrivere gns.'!$C$5:$C$105)</f>
        <v>3850770.27</v>
      </c>
      <c r="S52" s="24">
        <f ca="1">SUMIF('Costdrivere gns.'!$A$5:$L$105,'Til R-koder'!B52,'Costdrivere gns.'!$D$5:$D$105)</f>
        <v>5639662.3099999996</v>
      </c>
      <c r="T52" s="24">
        <f ca="1">SUMIF('Costdrivere gns.'!$A$5:$L$105,'Til R-koder'!B52,'Costdrivere gns.'!$E$5:$E$105)</f>
        <v>137342.65</v>
      </c>
      <c r="U52" s="24">
        <f ca="1">SUMIF('Costdrivere gns.'!$A$5:$L$105,'Til R-koder'!B52,'Costdrivere gns.'!$F$5:$F$105)</f>
        <v>106958.35</v>
      </c>
      <c r="V52" s="24">
        <f ca="1">SUMIF('Costdrivere gns.'!$A$5:$L$105,'Til R-koder'!B52,'Costdrivere gns.'!$G$5:$G$105)</f>
        <v>8458452.9399999995</v>
      </c>
      <c r="W52" s="24">
        <f ca="1">SUMIF('Costdrivere gns.'!$A$5:$L$105,'Til R-koder'!B52,'Costdrivere gns.'!$H$5:$H$105)</f>
        <v>0</v>
      </c>
      <c r="X52" s="24">
        <f ca="1">SUMIF('Costdrivere gns.'!$A$5:$L$105,'Til R-koder'!B52,'Costdrivere gns.'!$I$5:$I$105)</f>
        <v>1080115.9750000001</v>
      </c>
      <c r="Y52" s="24">
        <f ca="1">SUMIF('Costdrivere gns.'!$A$5:$L$105,'Til R-koder'!B52,'Costdrivere gns.'!$J$5:$J$105)</f>
        <v>1562399.595</v>
      </c>
      <c r="Z52" s="24">
        <f ca="1">SUMIF('Costdrivere gns.'!$A$5:$L$105,'Til R-koder'!B52,'Costdrivere gns.'!$K$5:$K$105)</f>
        <v>1686762.9450000001</v>
      </c>
      <c r="AA52" s="22">
        <f ca="1">SUMIF('Costdrivere gns.'!$A$5:$L$105,'Til R-koder'!B52,'Costdrivere gns.'!$L$5:$L$105)</f>
        <v>3287925.92</v>
      </c>
      <c r="AB52" s="25">
        <v>3850770.27</v>
      </c>
      <c r="AC52" s="25">
        <v>5639662.3099999996</v>
      </c>
      <c r="AD52" s="25">
        <v>137342.65</v>
      </c>
      <c r="AE52" s="25">
        <v>106958.35</v>
      </c>
      <c r="AF52" s="25">
        <v>8458452.9399999995</v>
      </c>
      <c r="AG52" s="25">
        <v>0</v>
      </c>
      <c r="AH52" s="25">
        <v>1080115.9750000001</v>
      </c>
      <c r="AI52" s="25">
        <v>1562399.595</v>
      </c>
      <c r="AJ52" s="25">
        <v>1686762.9450000001</v>
      </c>
      <c r="AK52" s="22">
        <v>3287925.92</v>
      </c>
    </row>
    <row r="53" spans="1:37" x14ac:dyDescent="0.2">
      <c r="A53" s="18" t="s">
        <v>139</v>
      </c>
      <c r="B53" s="19" t="s">
        <v>140</v>
      </c>
      <c r="C53" s="20">
        <f ca="1">SUMIF('Netvolumenmål gns.'!$A$4:$R$104,'Til R-koder'!B53,'Netvolumenmål gns.'!$C$4:$C$104)</f>
        <v>25.915660800699801</v>
      </c>
      <c r="D53" s="20">
        <f ca="1">SUMIF('Netvolumenmål gns.'!$A$4:$R$104,'Til R-koder'!B53,'Netvolumenmål gns.'!$D$4:$D$104)</f>
        <v>2.6939655172413793E-4</v>
      </c>
      <c r="E53" s="21">
        <f ca="1">SUMIF('Netvolumenmål gns.'!$A$4:$R$104,'Til R-koder'!B53,'Netvolumenmål gns.'!$E$4:$E$104)</f>
        <v>21280482.540645115</v>
      </c>
      <c r="F53" s="21">
        <f ca="1">SUMIF('Netvolumenmål gns.'!$A$4:$R$104,'Til R-koder'!B53,'Netvolumenmål gns.'!$F$4:$F$104)</f>
        <v>21407557.16</v>
      </c>
      <c r="G53" s="21">
        <f ca="1">SUMIF('Netvolumenmål gns.'!$A$4:$R$104,'Til R-koder'!B53,'Netvolumenmål gns.'!$P$4:$P$104)</f>
        <v>27331379.1516</v>
      </c>
      <c r="H53" s="21">
        <f ca="1">SUMIF('Netvolumenmål gns.'!$A$4:$R$104,'Til R-koder'!B53,'Netvolumenmål gns.'!$Q$4:$Q$104)</f>
        <v>8749790.7308903951</v>
      </c>
      <c r="I53" s="22">
        <f ca="1">SUMIF('Netvolumenmål gns.'!$A$4:$R$104,'Til R-koder'!B53,'Netvolumenmål gns.'!$R$4:$R$104)</f>
        <v>36081169.882490396</v>
      </c>
      <c r="J53" s="20">
        <v>25.915660800699801</v>
      </c>
      <c r="K53" s="20">
        <v>2.6939655172413793E-4</v>
      </c>
      <c r="L53" s="21">
        <v>21280482.540645115</v>
      </c>
      <c r="M53" s="21">
        <v>21407557.16</v>
      </c>
      <c r="N53" s="21">
        <v>27331379.1516</v>
      </c>
      <c r="O53" s="21">
        <v>8749790.7308903951</v>
      </c>
      <c r="P53" s="22">
        <v>36081169.882490396</v>
      </c>
      <c r="Q53" s="23" t="s">
        <v>473</v>
      </c>
      <c r="R53" s="24">
        <f ca="1">SUMIF('Costdrivere gns.'!$A$5:$L$105,'Til R-koder'!B53,'Costdrivere gns.'!$C$5:$C$105)</f>
        <v>50983.85</v>
      </c>
      <c r="S53" s="24">
        <f ca="1">SUMIF('Costdrivere gns.'!$A$5:$L$105,'Til R-koder'!B53,'Costdrivere gns.'!$D$5:$D$105)</f>
        <v>667596.51</v>
      </c>
      <c r="T53" s="24">
        <f ca="1">SUMIF('Costdrivere gns.'!$A$5:$L$105,'Til R-koder'!B53,'Costdrivere gns.'!$E$5:$E$105)</f>
        <v>0</v>
      </c>
      <c r="U53" s="24">
        <f ca="1">SUMIF('Costdrivere gns.'!$A$5:$L$105,'Til R-koder'!B53,'Costdrivere gns.'!$F$5:$F$105)</f>
        <v>55792.92</v>
      </c>
      <c r="V53" s="24">
        <f ca="1">SUMIF('Costdrivere gns.'!$A$5:$L$105,'Til R-koder'!B53,'Costdrivere gns.'!$G$5:$G$105)</f>
        <v>13441377.585000001</v>
      </c>
      <c r="W53" s="24">
        <f ca="1">SUMIF('Costdrivere gns.'!$A$5:$L$105,'Til R-koder'!B53,'Costdrivere gns.'!$H$5:$H$105)</f>
        <v>0</v>
      </c>
      <c r="X53" s="24">
        <f ca="1">SUMIF('Costdrivere gns.'!$A$5:$L$105,'Til R-koder'!B53,'Costdrivere gns.'!$I$5:$I$105)</f>
        <v>1399530.18</v>
      </c>
      <c r="Y53" s="24">
        <f ca="1">SUMIF('Costdrivere gns.'!$A$5:$L$105,'Til R-koder'!B53,'Costdrivere gns.'!$J$5:$J$105)</f>
        <v>1661628.5249999999</v>
      </c>
      <c r="Z53" s="24">
        <f ca="1">SUMIF('Costdrivere gns.'!$A$5:$L$105,'Til R-koder'!B53,'Costdrivere gns.'!$K$5:$K$105)</f>
        <v>62116.66</v>
      </c>
      <c r="AA53" s="22">
        <f ca="1">SUMIF('Costdrivere gns.'!$A$5:$L$105,'Til R-koder'!B53,'Costdrivere gns.'!$L$5:$L$105)</f>
        <v>3941456.3149999999</v>
      </c>
      <c r="AB53" s="25">
        <v>50983.85</v>
      </c>
      <c r="AC53" s="25">
        <v>667596.51</v>
      </c>
      <c r="AD53" s="25">
        <v>0</v>
      </c>
      <c r="AE53" s="25">
        <v>55792.92</v>
      </c>
      <c r="AF53" s="25">
        <v>13441377.585000001</v>
      </c>
      <c r="AG53" s="25">
        <v>0</v>
      </c>
      <c r="AH53" s="25">
        <v>1399530.18</v>
      </c>
      <c r="AI53" s="25">
        <v>1661628.5249999999</v>
      </c>
      <c r="AJ53" s="25">
        <v>62116.66</v>
      </c>
      <c r="AK53" s="22">
        <v>3941456.3149999999</v>
      </c>
    </row>
    <row r="54" spans="1:37" x14ac:dyDescent="0.2">
      <c r="A54" s="18" t="s">
        <v>141</v>
      </c>
      <c r="B54" s="19" t="s">
        <v>142</v>
      </c>
      <c r="C54" s="20">
        <f ca="1">SUMIF('Netvolumenmål gns.'!$A$4:$R$104,'Til R-koder'!B54,'Netvolumenmål gns.'!$C$4:$C$104)</f>
        <v>37.446050599149451</v>
      </c>
      <c r="D54" s="20">
        <f ca="1">SUMIF('Netvolumenmål gns.'!$A$4:$R$104,'Til R-koder'!B54,'Netvolumenmål gns.'!$D$4:$D$104)</f>
        <v>2.3234611631247123E-2</v>
      </c>
      <c r="E54" s="21">
        <f ca="1">SUMIF('Netvolumenmål gns.'!$A$4:$R$104,'Til R-koder'!B54,'Netvolumenmål gns.'!$E$4:$E$104)</f>
        <v>15279552.619635396</v>
      </c>
      <c r="F54" s="21">
        <f ca="1">SUMIF('Netvolumenmål gns.'!$A$4:$R$104,'Til R-koder'!B54,'Netvolumenmål gns.'!$F$4:$F$104)</f>
        <v>103903597.67500001</v>
      </c>
      <c r="G54" s="21">
        <f ca="1">SUMIF('Netvolumenmål gns.'!$A$4:$R$104,'Til R-koder'!B54,'Netvolumenmål gns.'!$P$4:$P$104)</f>
        <v>27396712.8752</v>
      </c>
      <c r="H54" s="21">
        <f ca="1">SUMIF('Netvolumenmål gns.'!$A$4:$R$104,'Til R-koder'!B54,'Netvolumenmål gns.'!$Q$4:$Q$104)</f>
        <v>61812652.501544625</v>
      </c>
      <c r="I54" s="22">
        <f ca="1">SUMIF('Netvolumenmål gns.'!$A$4:$R$104,'Til R-koder'!B54,'Netvolumenmål gns.'!$R$4:$R$104)</f>
        <v>89209365.376744628</v>
      </c>
      <c r="J54" s="20">
        <v>37.446050599149451</v>
      </c>
      <c r="K54" s="20">
        <v>2.3234611631247123E-2</v>
      </c>
      <c r="L54" s="21">
        <v>15279552.619635396</v>
      </c>
      <c r="M54" s="21">
        <v>103903597.67500001</v>
      </c>
      <c r="N54" s="21">
        <v>27396712.8752</v>
      </c>
      <c r="O54" s="21">
        <v>61812652.501544625</v>
      </c>
      <c r="P54" s="22">
        <v>89209365.376744628</v>
      </c>
      <c r="Q54" s="23" t="s">
        <v>471</v>
      </c>
      <c r="R54" s="24">
        <f ca="1">SUMIF('Costdrivere gns.'!$A$5:$L$105,'Til R-koder'!B54,'Costdrivere gns.'!$C$5:$C$105)</f>
        <v>3910998.41</v>
      </c>
      <c r="S54" s="24">
        <f ca="1">SUMIF('Costdrivere gns.'!$A$5:$L$105,'Til R-koder'!B54,'Costdrivere gns.'!$D$5:$D$105)</f>
        <v>6217847.3399999999</v>
      </c>
      <c r="T54" s="24">
        <f ca="1">SUMIF('Costdrivere gns.'!$A$5:$L$105,'Til R-koder'!B54,'Costdrivere gns.'!$E$5:$E$105)</f>
        <v>981193.75</v>
      </c>
      <c r="U54" s="24">
        <f ca="1">SUMIF('Costdrivere gns.'!$A$5:$L$105,'Til R-koder'!B54,'Costdrivere gns.'!$F$5:$F$105)</f>
        <v>186017.19</v>
      </c>
      <c r="V54" s="24">
        <f ca="1">SUMIF('Costdrivere gns.'!$A$5:$L$105,'Til R-koder'!B54,'Costdrivere gns.'!$G$5:$G$105)</f>
        <v>0</v>
      </c>
      <c r="W54" s="24">
        <f ca="1">SUMIF('Costdrivere gns.'!$A$5:$L$105,'Til R-koder'!B54,'Costdrivere gns.'!$H$5:$H$105)</f>
        <v>30063.674999999999</v>
      </c>
      <c r="X54" s="24">
        <f ca="1">SUMIF('Costdrivere gns.'!$A$5:$L$105,'Til R-koder'!B54,'Costdrivere gns.'!$I$5:$I$105)</f>
        <v>0</v>
      </c>
      <c r="Y54" s="24">
        <f ca="1">SUMIF('Costdrivere gns.'!$A$5:$L$105,'Til R-koder'!B54,'Costdrivere gns.'!$J$5:$J$105)</f>
        <v>0</v>
      </c>
      <c r="Z54" s="24">
        <f ca="1">SUMIF('Costdrivere gns.'!$A$5:$L$105,'Til R-koder'!B54,'Costdrivere gns.'!$K$5:$K$105)</f>
        <v>1514422.86</v>
      </c>
      <c r="AA54" s="22">
        <f ca="1">SUMIF('Costdrivere gns.'!$A$5:$L$105,'Til R-koder'!B54,'Costdrivere gns.'!$L$5:$L$105)</f>
        <v>2439009.395</v>
      </c>
      <c r="AB54" s="25">
        <v>3910998.41</v>
      </c>
      <c r="AC54" s="25">
        <v>6217847.3399999999</v>
      </c>
      <c r="AD54" s="25">
        <v>981193.75</v>
      </c>
      <c r="AE54" s="25">
        <v>186017.19</v>
      </c>
      <c r="AF54" s="25">
        <v>0</v>
      </c>
      <c r="AG54" s="25">
        <v>30063.674999999999</v>
      </c>
      <c r="AH54" s="25">
        <v>0</v>
      </c>
      <c r="AI54" s="25">
        <v>0</v>
      </c>
      <c r="AJ54" s="25">
        <v>1514422.86</v>
      </c>
      <c r="AK54" s="22">
        <v>2439009.395</v>
      </c>
    </row>
    <row r="55" spans="1:37" x14ac:dyDescent="0.2">
      <c r="A55" s="18" t="s">
        <v>143</v>
      </c>
      <c r="B55" s="19" t="s">
        <v>144</v>
      </c>
      <c r="C55" s="20">
        <f ca="1">SUMIF('Netvolumenmål gns.'!$A$4:$R$104,'Til R-koder'!B55,'Netvolumenmål gns.'!$C$4:$C$104)</f>
        <v>37.50560287575145</v>
      </c>
      <c r="D55" s="20">
        <f ca="1">SUMIF('Netvolumenmål gns.'!$A$4:$R$104,'Til R-koder'!B55,'Netvolumenmål gns.'!$D$4:$D$104)</f>
        <v>2.7324096261286838E-2</v>
      </c>
      <c r="E55" s="21">
        <f ca="1">SUMIF('Netvolumenmål gns.'!$A$4:$R$104,'Til R-koder'!B55,'Netvolumenmål gns.'!$E$4:$E$104)</f>
        <v>17643130.880607657</v>
      </c>
      <c r="F55" s="21">
        <f ca="1">SUMIF('Netvolumenmål gns.'!$A$4:$R$104,'Til R-koder'!B55,'Netvolumenmål gns.'!$F$4:$F$104)</f>
        <v>50348443.039999999</v>
      </c>
      <c r="G55" s="21">
        <f ca="1">SUMIF('Netvolumenmål gns.'!$A$4:$R$104,'Til R-koder'!B55,'Netvolumenmål gns.'!$P$4:$P$104)</f>
        <v>17059937.516400002</v>
      </c>
      <c r="H55" s="21">
        <f ca="1">SUMIF('Netvolumenmål gns.'!$A$4:$R$104,'Til R-koder'!B55,'Netvolumenmål gns.'!$Q$4:$Q$104)</f>
        <v>37268503.260363117</v>
      </c>
      <c r="I55" s="22">
        <f ca="1">SUMIF('Netvolumenmål gns.'!$A$4:$R$104,'Til R-koder'!B55,'Netvolumenmål gns.'!$R$4:$R$104)</f>
        <v>54328440.776763119</v>
      </c>
      <c r="J55" s="20">
        <v>37.50560287575145</v>
      </c>
      <c r="K55" s="20">
        <v>2.7324096261286838E-2</v>
      </c>
      <c r="L55" s="21">
        <v>17643130.880607657</v>
      </c>
      <c r="M55" s="21">
        <v>50348443.039999999</v>
      </c>
      <c r="N55" s="21">
        <v>17059937.516400002</v>
      </c>
      <c r="O55" s="21">
        <v>37268503.260363117</v>
      </c>
      <c r="P55" s="22">
        <v>54328440.776763119</v>
      </c>
      <c r="Q55" s="23" t="s">
        <v>472</v>
      </c>
      <c r="R55" s="24">
        <f ca="1">SUMIF('Costdrivere gns.'!$A$5:$L$105,'Til R-koder'!B55,'Costdrivere gns.'!$C$5:$C$105)</f>
        <v>2149520.0649999999</v>
      </c>
      <c r="S55" s="24">
        <f ca="1">SUMIF('Costdrivere gns.'!$A$5:$L$105,'Til R-koder'!B55,'Costdrivere gns.'!$D$5:$D$105)</f>
        <v>6936142.5549999997</v>
      </c>
      <c r="T55" s="24">
        <f ca="1">SUMIF('Costdrivere gns.'!$A$5:$L$105,'Til R-koder'!B55,'Costdrivere gns.'!$E$5:$E$105)</f>
        <v>290754.15000000002</v>
      </c>
      <c r="U55" s="24">
        <f ca="1">SUMIF('Costdrivere gns.'!$A$5:$L$105,'Til R-koder'!B55,'Costdrivere gns.'!$F$5:$F$105)</f>
        <v>38250.129999999997</v>
      </c>
      <c r="V55" s="24">
        <f ca="1">SUMIF('Costdrivere gns.'!$A$5:$L$105,'Til R-koder'!B55,'Costdrivere gns.'!$G$5:$G$105)</f>
        <v>3338878.1150000002</v>
      </c>
      <c r="W55" s="24">
        <f ca="1">SUMIF('Costdrivere gns.'!$A$5:$L$105,'Til R-koder'!B55,'Costdrivere gns.'!$H$5:$H$105)</f>
        <v>8589.6200000000008</v>
      </c>
      <c r="X55" s="24">
        <f ca="1">SUMIF('Costdrivere gns.'!$A$5:$L$105,'Til R-koder'!B55,'Costdrivere gns.'!$I$5:$I$105)</f>
        <v>856836.16</v>
      </c>
      <c r="Y55" s="24">
        <f ca="1">SUMIF('Costdrivere gns.'!$A$5:$L$105,'Til R-koder'!B55,'Costdrivere gns.'!$J$5:$J$105)</f>
        <v>760297.66500000004</v>
      </c>
      <c r="Z55" s="24">
        <f ca="1">SUMIF('Costdrivere gns.'!$A$5:$L$105,'Til R-koder'!B55,'Costdrivere gns.'!$K$5:$K$105)</f>
        <v>1302446.6399999999</v>
      </c>
      <c r="AA55" s="22">
        <f ca="1">SUMIF('Costdrivere gns.'!$A$5:$L$105,'Til R-koder'!B55,'Costdrivere gns.'!$L$5:$L$105)</f>
        <v>1961415.7649999999</v>
      </c>
      <c r="AB55" s="25">
        <v>2149520.0649999999</v>
      </c>
      <c r="AC55" s="25">
        <v>6936142.5549999997</v>
      </c>
      <c r="AD55" s="25">
        <v>290754.15000000002</v>
      </c>
      <c r="AE55" s="25">
        <v>38250.129999999997</v>
      </c>
      <c r="AF55" s="25">
        <v>3338878.1150000002</v>
      </c>
      <c r="AG55" s="25">
        <v>8589.6200000000008</v>
      </c>
      <c r="AH55" s="25">
        <v>856836.16</v>
      </c>
      <c r="AI55" s="25">
        <v>760297.66500000004</v>
      </c>
      <c r="AJ55" s="25">
        <v>1302446.6399999999</v>
      </c>
      <c r="AK55" s="22">
        <v>1961415.7649999999</v>
      </c>
    </row>
    <row r="56" spans="1:37" x14ac:dyDescent="0.2">
      <c r="A56" s="18" t="s">
        <v>145</v>
      </c>
      <c r="B56" s="19" t="s">
        <v>146</v>
      </c>
      <c r="C56" s="20">
        <f ca="1">SUMIF('Netvolumenmål gns.'!$A$4:$R$104,'Til R-koder'!B56,'Netvolumenmål gns.'!$C$4:$C$104)</f>
        <v>35.241083542805455</v>
      </c>
      <c r="D56" s="20">
        <f ca="1">SUMIF('Netvolumenmål gns.'!$A$4:$R$104,'Til R-koder'!B56,'Netvolumenmål gns.'!$D$4:$D$104)</f>
        <v>4.712178744268105E-2</v>
      </c>
      <c r="E56" s="21">
        <f ca="1">SUMIF('Netvolumenmål gns.'!$A$4:$R$104,'Til R-koder'!B56,'Netvolumenmål gns.'!$E$4:$E$104)</f>
        <v>54571040.848959416</v>
      </c>
      <c r="F56" s="21">
        <f ca="1">SUMIF('Netvolumenmål gns.'!$A$4:$R$104,'Til R-koder'!B56,'Netvolumenmål gns.'!$F$4:$F$104)</f>
        <v>186425415.185</v>
      </c>
      <c r="G56" s="21">
        <f ca="1">SUMIF('Netvolumenmål gns.'!$A$4:$R$104,'Til R-koder'!B56,'Netvolumenmål gns.'!$P$4:$P$104)</f>
        <v>84220217.756799996</v>
      </c>
      <c r="H56" s="21">
        <f ca="1">SUMIF('Netvolumenmål gns.'!$A$4:$R$104,'Til R-koder'!B56,'Netvolumenmål gns.'!$Q$4:$Q$104)</f>
        <v>141753107.17217797</v>
      </c>
      <c r="I56" s="22">
        <f ca="1">SUMIF('Netvolumenmål gns.'!$A$4:$R$104,'Til R-koder'!B56,'Netvolumenmål gns.'!$R$4:$R$104)</f>
        <v>225973324.92897797</v>
      </c>
      <c r="J56" s="20">
        <v>35.241083542805455</v>
      </c>
      <c r="K56" s="20">
        <v>4.712178744268105E-2</v>
      </c>
      <c r="L56" s="21">
        <v>54571040.848959416</v>
      </c>
      <c r="M56" s="21">
        <v>186425415.185</v>
      </c>
      <c r="N56" s="21">
        <v>84220217.756799996</v>
      </c>
      <c r="O56" s="21">
        <v>141753107.17217797</v>
      </c>
      <c r="P56" s="22">
        <v>225973324.92897797</v>
      </c>
      <c r="Q56" s="23" t="s">
        <v>472</v>
      </c>
      <c r="R56" s="24">
        <f ca="1">SUMIF('Costdrivere gns.'!$A$5:$L$105,'Til R-koder'!B56,'Costdrivere gns.'!$C$5:$C$105)</f>
        <v>6961530.2549999999</v>
      </c>
      <c r="S56" s="24">
        <f ca="1">SUMIF('Costdrivere gns.'!$A$5:$L$105,'Til R-koder'!B56,'Costdrivere gns.'!$D$5:$D$105)</f>
        <v>15917086.145</v>
      </c>
      <c r="T56" s="24">
        <f ca="1">SUMIF('Costdrivere gns.'!$A$5:$L$105,'Til R-koder'!B56,'Costdrivere gns.'!$E$5:$E$105)</f>
        <v>1042307.34</v>
      </c>
      <c r="U56" s="24">
        <f ca="1">SUMIF('Costdrivere gns.'!$A$5:$L$105,'Til R-koder'!B56,'Costdrivere gns.'!$F$5:$F$105)</f>
        <v>360930.89</v>
      </c>
      <c r="V56" s="24">
        <f ca="1">SUMIF('Costdrivere gns.'!$A$5:$L$105,'Til R-koder'!B56,'Costdrivere gns.'!$G$5:$G$105)</f>
        <v>15390440.654999999</v>
      </c>
      <c r="W56" s="24">
        <f ca="1">SUMIF('Costdrivere gns.'!$A$5:$L$105,'Til R-koder'!B56,'Costdrivere gns.'!$H$5:$H$105)</f>
        <v>100212.24</v>
      </c>
      <c r="X56" s="24">
        <f ca="1">SUMIF('Costdrivere gns.'!$A$5:$L$105,'Til R-koder'!B56,'Costdrivere gns.'!$I$5:$I$105)</f>
        <v>3898591.96</v>
      </c>
      <c r="Y56" s="24">
        <f ca="1">SUMIF('Costdrivere gns.'!$A$5:$L$105,'Til R-koder'!B56,'Costdrivere gns.'!$J$5:$J$105)</f>
        <v>581439.03</v>
      </c>
      <c r="Z56" s="24">
        <f ca="1">SUMIF('Costdrivere gns.'!$A$5:$L$105,'Til R-koder'!B56,'Costdrivere gns.'!$K$5:$K$105)</f>
        <v>2049224.5149999999</v>
      </c>
      <c r="AA56" s="22">
        <f ca="1">SUMIF('Costdrivere gns.'!$A$5:$L$105,'Til R-koder'!B56,'Costdrivere gns.'!$L$5:$L$105)</f>
        <v>8269277.8200000003</v>
      </c>
      <c r="AB56" s="25">
        <v>6961530.2549999999</v>
      </c>
      <c r="AC56" s="25">
        <v>15917086.145</v>
      </c>
      <c r="AD56" s="25">
        <v>1042307.34</v>
      </c>
      <c r="AE56" s="25">
        <v>360930.89</v>
      </c>
      <c r="AF56" s="25">
        <v>15390440.654999999</v>
      </c>
      <c r="AG56" s="25">
        <v>100212.24</v>
      </c>
      <c r="AH56" s="25">
        <v>3898591.96</v>
      </c>
      <c r="AI56" s="25">
        <v>581439.03</v>
      </c>
      <c r="AJ56" s="25">
        <v>2049224.5149999999</v>
      </c>
      <c r="AK56" s="22">
        <v>8269277.8200000003</v>
      </c>
    </row>
    <row r="57" spans="1:37" x14ac:dyDescent="0.2">
      <c r="A57" s="18" t="s">
        <v>147</v>
      </c>
      <c r="B57" s="19" t="s">
        <v>148</v>
      </c>
      <c r="C57" s="20">
        <f ca="1">SUMIF('Netvolumenmål gns.'!$A$4:$R$104,'Til R-koder'!B57,'Netvolumenmål gns.'!$C$4:$C$104)</f>
        <v>37.312305512236705</v>
      </c>
      <c r="D57" s="20">
        <f ca="1">SUMIF('Netvolumenmål gns.'!$A$4:$R$104,'Til R-koder'!B57,'Netvolumenmål gns.'!$D$4:$D$104)</f>
        <v>4.5925803458932567E-2</v>
      </c>
      <c r="E57" s="21">
        <f ca="1">SUMIF('Netvolumenmål gns.'!$A$4:$R$104,'Til R-koder'!B57,'Netvolumenmål gns.'!$E$4:$E$104)</f>
        <v>35324169.816245049</v>
      </c>
      <c r="F57" s="21">
        <f ca="1">SUMIF('Netvolumenmål gns.'!$A$4:$R$104,'Til R-koder'!B57,'Netvolumenmål gns.'!$F$4:$F$104)</f>
        <v>97458059.754999995</v>
      </c>
      <c r="G57" s="21">
        <f ca="1">SUMIF('Netvolumenmål gns.'!$A$4:$R$104,'Til R-koder'!B57,'Netvolumenmål gns.'!$P$4:$P$104)</f>
        <v>32952516.4604</v>
      </c>
      <c r="H57" s="21">
        <f ca="1">SUMIF('Netvolumenmål gns.'!$A$4:$R$104,'Til R-koder'!B57,'Netvolumenmål gns.'!$Q$4:$Q$104)</f>
        <v>106777222.78513135</v>
      </c>
      <c r="I57" s="22">
        <f ca="1">SUMIF('Netvolumenmål gns.'!$A$4:$R$104,'Til R-koder'!B57,'Netvolumenmål gns.'!$R$4:$R$104)</f>
        <v>139729739.24553138</v>
      </c>
      <c r="J57" s="20">
        <v>37.312305512236705</v>
      </c>
      <c r="K57" s="20">
        <v>4.5925803458932567E-2</v>
      </c>
      <c r="L57" s="21">
        <v>35324169.816245049</v>
      </c>
      <c r="M57" s="21">
        <v>97458059.754999995</v>
      </c>
      <c r="N57" s="21">
        <v>32952516.4604</v>
      </c>
      <c r="O57" s="21">
        <v>106777222.78513135</v>
      </c>
      <c r="P57" s="22">
        <v>139729739.24553138</v>
      </c>
      <c r="Q57" s="23" t="s">
        <v>472</v>
      </c>
      <c r="R57" s="24">
        <f ca="1">SUMIF('Costdrivere gns.'!$A$5:$L$105,'Til R-koder'!B57,'Costdrivere gns.'!$C$5:$C$105)</f>
        <v>3989220.9649999999</v>
      </c>
      <c r="S57" s="24">
        <f ca="1">SUMIF('Costdrivere gns.'!$A$5:$L$105,'Til R-koder'!B57,'Costdrivere gns.'!$D$5:$D$105)</f>
        <v>6910613.7850000001</v>
      </c>
      <c r="T57" s="24">
        <f ca="1">SUMIF('Costdrivere gns.'!$A$5:$L$105,'Til R-koder'!B57,'Costdrivere gns.'!$E$5:$E$105)</f>
        <v>1014624.63</v>
      </c>
      <c r="U57" s="24">
        <f ca="1">SUMIF('Costdrivere gns.'!$A$5:$L$105,'Til R-koder'!B57,'Costdrivere gns.'!$F$5:$F$105)</f>
        <v>49886.15</v>
      </c>
      <c r="V57" s="24">
        <f ca="1">SUMIF('Costdrivere gns.'!$A$5:$L$105,'Til R-koder'!B57,'Costdrivere gns.'!$G$5:$G$105)</f>
        <v>10047620.130000001</v>
      </c>
      <c r="W57" s="24">
        <f ca="1">SUMIF('Costdrivere gns.'!$A$5:$L$105,'Til R-koder'!B57,'Costdrivere gns.'!$H$5:$H$105)</f>
        <v>71580.179999999993</v>
      </c>
      <c r="X57" s="24">
        <f ca="1">SUMIF('Costdrivere gns.'!$A$5:$L$105,'Til R-koder'!B57,'Costdrivere gns.'!$I$5:$I$105)</f>
        <v>2628693.9</v>
      </c>
      <c r="Y57" s="24">
        <f ca="1">SUMIF('Costdrivere gns.'!$A$5:$L$105,'Til R-koder'!B57,'Costdrivere gns.'!$J$5:$J$105)</f>
        <v>1853874.72</v>
      </c>
      <c r="Z57" s="24">
        <f ca="1">SUMIF('Costdrivere gns.'!$A$5:$L$105,'Til R-koder'!B57,'Costdrivere gns.'!$K$5:$K$105)</f>
        <v>1577936.16</v>
      </c>
      <c r="AA57" s="22">
        <f ca="1">SUMIF('Costdrivere gns.'!$A$5:$L$105,'Til R-koder'!B57,'Costdrivere gns.'!$L$5:$L$105)</f>
        <v>7180119.2050000001</v>
      </c>
      <c r="AB57" s="25">
        <v>3989220.9649999999</v>
      </c>
      <c r="AC57" s="25">
        <v>6910613.7850000001</v>
      </c>
      <c r="AD57" s="25">
        <v>1014624.63</v>
      </c>
      <c r="AE57" s="25">
        <v>49886.15</v>
      </c>
      <c r="AF57" s="25">
        <v>10047620.130000001</v>
      </c>
      <c r="AG57" s="25">
        <v>71580.179999999993</v>
      </c>
      <c r="AH57" s="25">
        <v>2628693.9</v>
      </c>
      <c r="AI57" s="25">
        <v>1853874.72</v>
      </c>
      <c r="AJ57" s="25">
        <v>1577936.16</v>
      </c>
      <c r="AK57" s="22">
        <v>7180119.2050000001</v>
      </c>
    </row>
    <row r="58" spans="1:37" x14ac:dyDescent="0.2">
      <c r="A58" s="18" t="s">
        <v>149</v>
      </c>
      <c r="B58" s="19" t="s">
        <v>150</v>
      </c>
      <c r="C58" s="20">
        <f ca="1">SUMIF('Netvolumenmål gns.'!$A$4:$R$104,'Til R-koder'!B58,'Netvolumenmål gns.'!$C$4:$C$104)</f>
        <v>37.408013053538753</v>
      </c>
      <c r="D58" s="20">
        <f ca="1">SUMIF('Netvolumenmål gns.'!$A$4:$R$104,'Til R-koder'!B58,'Netvolumenmål gns.'!$D$4:$D$104)</f>
        <v>2.5983028024349333E-2</v>
      </c>
      <c r="E58" s="21">
        <f ca="1">SUMIF('Netvolumenmål gns.'!$A$4:$R$104,'Til R-koder'!B58,'Netvolumenmål gns.'!$E$4:$E$104)</f>
        <v>16936049.749848545</v>
      </c>
      <c r="F58" s="21">
        <f ca="1">SUMIF('Netvolumenmål gns.'!$A$4:$R$104,'Til R-koder'!B58,'Netvolumenmål gns.'!$F$4:$F$104)</f>
        <v>54676112.040000007</v>
      </c>
      <c r="G58" s="21">
        <f ca="1">SUMIF('Netvolumenmål gns.'!$A$4:$R$104,'Til R-koder'!B58,'Netvolumenmål gns.'!$P$4:$P$104)</f>
        <v>36027825.719599999</v>
      </c>
      <c r="H58" s="21">
        <f ca="1">SUMIF('Netvolumenmål gns.'!$A$4:$R$104,'Til R-koder'!B58,'Netvolumenmål gns.'!$Q$4:$Q$104)</f>
        <v>45425891.582417049</v>
      </c>
      <c r="I58" s="22">
        <f ca="1">SUMIF('Netvolumenmål gns.'!$A$4:$R$104,'Til R-koder'!B58,'Netvolumenmål gns.'!$R$4:$R$104)</f>
        <v>81453717.302017048</v>
      </c>
      <c r="J58" s="20">
        <v>37.408013053538753</v>
      </c>
      <c r="K58" s="20">
        <v>2.5983028024349333E-2</v>
      </c>
      <c r="L58" s="21">
        <v>16936049.749848545</v>
      </c>
      <c r="M58" s="21">
        <v>54676112.040000007</v>
      </c>
      <c r="N58" s="21">
        <v>36027825.719599999</v>
      </c>
      <c r="O58" s="21">
        <v>45425891.582417049</v>
      </c>
      <c r="P58" s="22">
        <v>81453717.302017048</v>
      </c>
      <c r="Q58" s="23" t="s">
        <v>472</v>
      </c>
      <c r="R58" s="24">
        <f ca="1">SUMIF('Costdrivere gns.'!$A$5:$L$105,'Til R-koder'!B58,'Costdrivere gns.'!$C$5:$C$105)</f>
        <v>2256303.855</v>
      </c>
      <c r="S58" s="24">
        <f ca="1">SUMIF('Costdrivere gns.'!$A$5:$L$105,'Til R-koder'!B58,'Costdrivere gns.'!$D$5:$D$105)</f>
        <v>3471842.49</v>
      </c>
      <c r="T58" s="24">
        <f ca="1">SUMIF('Costdrivere gns.'!$A$5:$L$105,'Til R-koder'!B58,'Costdrivere gns.'!$E$5:$E$105)</f>
        <v>87271.93</v>
      </c>
      <c r="U58" s="24">
        <f ca="1">SUMIF('Costdrivere gns.'!$A$5:$L$105,'Til R-koder'!B58,'Costdrivere gns.'!$F$5:$F$105)</f>
        <v>97819.7</v>
      </c>
      <c r="V58" s="24">
        <f ca="1">SUMIF('Costdrivere gns.'!$A$5:$L$105,'Til R-koder'!B58,'Costdrivere gns.'!$G$5:$G$105)</f>
        <v>5712829.9299999997</v>
      </c>
      <c r="W58" s="24">
        <f ca="1">SUMIF('Costdrivere gns.'!$A$5:$L$105,'Til R-koder'!B58,'Costdrivere gns.'!$H$5:$H$105)</f>
        <v>11452.83</v>
      </c>
      <c r="X58" s="24">
        <f ca="1">SUMIF('Costdrivere gns.'!$A$5:$L$105,'Til R-koder'!B58,'Costdrivere gns.'!$I$5:$I$105)</f>
        <v>1128342.8999999999</v>
      </c>
      <c r="Y58" s="24">
        <f ca="1">SUMIF('Costdrivere gns.'!$A$5:$L$105,'Til R-koder'!B58,'Costdrivere gns.'!$J$5:$J$105)</f>
        <v>878735.52</v>
      </c>
      <c r="Z58" s="24">
        <f ca="1">SUMIF('Costdrivere gns.'!$A$5:$L$105,'Til R-koder'!B58,'Costdrivere gns.'!$K$5:$K$105)</f>
        <v>1305719.9650000001</v>
      </c>
      <c r="AA58" s="22">
        <f ca="1">SUMIF('Costdrivere gns.'!$A$5:$L$105,'Til R-koder'!B58,'Costdrivere gns.'!$L$5:$L$105)</f>
        <v>1985730.63</v>
      </c>
      <c r="AB58" s="25">
        <v>2256303.855</v>
      </c>
      <c r="AC58" s="25">
        <v>3471842.49</v>
      </c>
      <c r="AD58" s="25">
        <v>87271.93</v>
      </c>
      <c r="AE58" s="25">
        <v>97819.7</v>
      </c>
      <c r="AF58" s="25">
        <v>5712829.9299999997</v>
      </c>
      <c r="AG58" s="25">
        <v>11452.83</v>
      </c>
      <c r="AH58" s="25">
        <v>1128342.8999999999</v>
      </c>
      <c r="AI58" s="25">
        <v>878735.52</v>
      </c>
      <c r="AJ58" s="25">
        <v>1305719.9650000001</v>
      </c>
      <c r="AK58" s="22">
        <v>1985730.63</v>
      </c>
    </row>
    <row r="59" spans="1:37" x14ac:dyDescent="0.2">
      <c r="A59" s="18" t="s">
        <v>151</v>
      </c>
      <c r="B59" s="19" t="s">
        <v>152</v>
      </c>
      <c r="C59" s="20">
        <f ca="1">SUMIF('Netvolumenmål gns.'!$A$4:$R$104,'Til R-koder'!B59,'Netvolumenmål gns.'!$C$4:$C$104)</f>
        <v>33.781463703875502</v>
      </c>
      <c r="D59" s="20">
        <f ca="1">SUMIF('Netvolumenmål gns.'!$A$4:$R$104,'Til R-koder'!B59,'Netvolumenmål gns.'!$D$4:$D$104)</f>
        <v>2.907043558278595E-2</v>
      </c>
      <c r="E59" s="21">
        <f ca="1">SUMIF('Netvolumenmål gns.'!$A$4:$R$104,'Til R-koder'!B59,'Netvolumenmål gns.'!$E$4:$E$104)</f>
        <v>24248789.826906465</v>
      </c>
      <c r="F59" s="21">
        <f ca="1">SUMIF('Netvolumenmål gns.'!$A$4:$R$104,'Til R-koder'!B59,'Netvolumenmål gns.'!$F$4:$F$104)</f>
        <v>62192182.25</v>
      </c>
      <c r="G59" s="21">
        <f ca="1">SUMIF('Netvolumenmål gns.'!$A$4:$R$104,'Til R-koder'!B59,'Netvolumenmål gns.'!$P$4:$P$104)</f>
        <v>22272474.545599997</v>
      </c>
      <c r="H59" s="21">
        <f ca="1">SUMIF('Netvolumenmål gns.'!$A$4:$R$104,'Til R-koder'!B59,'Netvolumenmål gns.'!$Q$4:$Q$104)</f>
        <v>49316066.095514745</v>
      </c>
      <c r="I59" s="22">
        <f ca="1">SUMIF('Netvolumenmål gns.'!$A$4:$R$104,'Til R-koder'!B59,'Netvolumenmål gns.'!$R$4:$R$104)</f>
        <v>71588540.641114742</v>
      </c>
      <c r="J59" s="20">
        <v>33.781463703875502</v>
      </c>
      <c r="K59" s="20">
        <v>2.907043558278595E-2</v>
      </c>
      <c r="L59" s="21">
        <v>24248789.826906465</v>
      </c>
      <c r="M59" s="21">
        <v>62192182.25</v>
      </c>
      <c r="N59" s="21">
        <v>22272474.545599997</v>
      </c>
      <c r="O59" s="21">
        <v>49316066.095514745</v>
      </c>
      <c r="P59" s="22">
        <v>71588540.641114742</v>
      </c>
      <c r="Q59" s="23" t="s">
        <v>472</v>
      </c>
      <c r="R59" s="24">
        <f ca="1">SUMIF('Costdrivere gns.'!$A$5:$L$105,'Til R-koder'!B59,'Costdrivere gns.'!$C$5:$C$105)</f>
        <v>2273911.2149999999</v>
      </c>
      <c r="S59" s="24">
        <f ca="1">SUMIF('Costdrivere gns.'!$A$5:$L$105,'Til R-koder'!B59,'Costdrivere gns.'!$D$5:$D$105)</f>
        <v>6313455.1950000003</v>
      </c>
      <c r="T59" s="24">
        <f ca="1">SUMIF('Costdrivere gns.'!$A$5:$L$105,'Til R-koder'!B59,'Costdrivere gns.'!$E$5:$E$105)</f>
        <v>261566.32</v>
      </c>
      <c r="U59" s="24">
        <f ca="1">SUMIF('Costdrivere gns.'!$A$5:$L$105,'Til R-koder'!B59,'Costdrivere gns.'!$F$5:$F$105)</f>
        <v>4376.5200000000004</v>
      </c>
      <c r="V59" s="24">
        <f ca="1">SUMIF('Costdrivere gns.'!$A$5:$L$105,'Til R-koder'!B59,'Costdrivere gns.'!$G$5:$G$105)</f>
        <v>9667589.5700000003</v>
      </c>
      <c r="W59" s="24">
        <f ca="1">SUMIF('Costdrivere gns.'!$A$5:$L$105,'Til R-koder'!B59,'Costdrivere gns.'!$H$5:$H$105)</f>
        <v>51537.73</v>
      </c>
      <c r="X59" s="24">
        <f ca="1">SUMIF('Costdrivere gns.'!$A$5:$L$105,'Til R-koder'!B59,'Costdrivere gns.'!$I$5:$I$105)</f>
        <v>932071.1</v>
      </c>
      <c r="Y59" s="24">
        <f ca="1">SUMIF('Costdrivere gns.'!$A$5:$L$105,'Til R-koder'!B59,'Costdrivere gns.'!$J$5:$J$105)</f>
        <v>1299403.5049999999</v>
      </c>
      <c r="Z59" s="24">
        <f ca="1">SUMIF('Costdrivere gns.'!$A$5:$L$105,'Til R-koder'!B59,'Costdrivere gns.'!$K$5:$K$105)</f>
        <v>1331984.3500000001</v>
      </c>
      <c r="AA59" s="22">
        <f ca="1">SUMIF('Costdrivere gns.'!$A$5:$L$105,'Til R-koder'!B59,'Costdrivere gns.'!$L$5:$L$105)</f>
        <v>2112894.3250000002</v>
      </c>
      <c r="AB59" s="25">
        <v>2273911.2149999999</v>
      </c>
      <c r="AC59" s="25">
        <v>6313455.1950000003</v>
      </c>
      <c r="AD59" s="25">
        <v>261566.32</v>
      </c>
      <c r="AE59" s="25">
        <v>4376.5200000000004</v>
      </c>
      <c r="AF59" s="25">
        <v>9667589.5700000003</v>
      </c>
      <c r="AG59" s="25">
        <v>51537.73</v>
      </c>
      <c r="AH59" s="25">
        <v>932071.1</v>
      </c>
      <c r="AI59" s="25">
        <v>1299403.5049999999</v>
      </c>
      <c r="AJ59" s="25">
        <v>1331984.3500000001</v>
      </c>
      <c r="AK59" s="22">
        <v>2112894.3250000002</v>
      </c>
    </row>
    <row r="60" spans="1:37" x14ac:dyDescent="0.2">
      <c r="A60" s="18" t="s">
        <v>153</v>
      </c>
      <c r="B60" s="19" t="s">
        <v>154</v>
      </c>
      <c r="C60" s="20">
        <f ca="1">SUMIF('Netvolumenmål gns.'!$A$4:$R$104,'Til R-koder'!B60,'Netvolumenmål gns.'!$C$4:$C$104)</f>
        <v>35.265685236782851</v>
      </c>
      <c r="D60" s="20">
        <f ca="1">SUMIF('Netvolumenmål gns.'!$A$4:$R$104,'Til R-koder'!B60,'Netvolumenmål gns.'!$D$4:$D$104)</f>
        <v>2.237336978877031E-2</v>
      </c>
      <c r="E60" s="21">
        <f ca="1">SUMIF('Netvolumenmål gns.'!$A$4:$R$104,'Til R-koder'!B60,'Netvolumenmål gns.'!$E$4:$E$104)</f>
        <v>41264933.667320669</v>
      </c>
      <c r="F60" s="21">
        <f ca="1">SUMIF('Netvolumenmål gns.'!$A$4:$R$104,'Til R-koder'!B60,'Netvolumenmål gns.'!$F$4:$F$104)</f>
        <v>104127185.06</v>
      </c>
      <c r="G60" s="21">
        <f ca="1">SUMIF('Netvolumenmål gns.'!$A$4:$R$104,'Til R-koder'!B60,'Netvolumenmål gns.'!$P$4:$P$104)</f>
        <v>39084204.526799999</v>
      </c>
      <c r="H60" s="21">
        <f ca="1">SUMIF('Netvolumenmål gns.'!$A$4:$R$104,'Til R-koder'!B60,'Netvolumenmål gns.'!$Q$4:$Q$104)</f>
        <v>93611880.668174282</v>
      </c>
      <c r="I60" s="22">
        <f ca="1">SUMIF('Netvolumenmål gns.'!$A$4:$R$104,'Til R-koder'!B60,'Netvolumenmål gns.'!$R$4:$R$104)</f>
        <v>132696085.19497429</v>
      </c>
      <c r="J60" s="20">
        <v>35.265685236782851</v>
      </c>
      <c r="K60" s="20">
        <v>2.237336978877031E-2</v>
      </c>
      <c r="L60" s="21">
        <v>41264933.667320669</v>
      </c>
      <c r="M60" s="21">
        <v>104127185.06</v>
      </c>
      <c r="N60" s="21">
        <v>39084204.526799999</v>
      </c>
      <c r="O60" s="21">
        <v>93611880.668174282</v>
      </c>
      <c r="P60" s="22">
        <v>132696085.19497429</v>
      </c>
      <c r="Q60" s="23" t="s">
        <v>472</v>
      </c>
      <c r="R60" s="24">
        <f ca="1">SUMIF('Costdrivere gns.'!$A$5:$L$105,'Til R-koder'!B60,'Costdrivere gns.'!$C$5:$C$105)</f>
        <v>4008798.4649999999</v>
      </c>
      <c r="S60" s="24">
        <f ca="1">SUMIF('Costdrivere gns.'!$A$5:$L$105,'Til R-koder'!B60,'Costdrivere gns.'!$D$5:$D$105)</f>
        <v>15035679.404999999</v>
      </c>
      <c r="T60" s="24">
        <f ca="1">SUMIF('Costdrivere gns.'!$A$5:$L$105,'Til R-koder'!B60,'Costdrivere gns.'!$E$5:$E$105)</f>
        <v>106974.5</v>
      </c>
      <c r="U60" s="24">
        <f ca="1">SUMIF('Costdrivere gns.'!$A$5:$L$105,'Til R-koder'!B60,'Costdrivere gns.'!$F$5:$F$105)</f>
        <v>205065.74</v>
      </c>
      <c r="V60" s="24">
        <f ca="1">SUMIF('Costdrivere gns.'!$A$5:$L$105,'Til R-koder'!B60,'Costdrivere gns.'!$G$5:$G$105)</f>
        <v>11999064.805</v>
      </c>
      <c r="W60" s="24">
        <f ca="1">SUMIF('Costdrivere gns.'!$A$5:$L$105,'Til R-koder'!B60,'Costdrivere gns.'!$H$5:$H$105)</f>
        <v>14316.04</v>
      </c>
      <c r="X60" s="24">
        <f ca="1">SUMIF('Costdrivere gns.'!$A$5:$L$105,'Til R-koder'!B60,'Costdrivere gns.'!$I$5:$I$105)</f>
        <v>1528023.48</v>
      </c>
      <c r="Y60" s="24">
        <f ca="1">SUMIF('Costdrivere gns.'!$A$5:$L$105,'Til R-koder'!B60,'Costdrivere gns.'!$J$5:$J$105)</f>
        <v>1142140.625</v>
      </c>
      <c r="Z60" s="24">
        <f ca="1">SUMIF('Costdrivere gns.'!$A$5:$L$105,'Til R-koder'!B60,'Costdrivere gns.'!$K$5:$K$105)</f>
        <v>1594199.0349999999</v>
      </c>
      <c r="AA60" s="22">
        <f ca="1">SUMIF('Costdrivere gns.'!$A$5:$L$105,'Til R-koder'!B60,'Costdrivere gns.'!$L$5:$L$105)</f>
        <v>5630671.5700000003</v>
      </c>
      <c r="AB60" s="25">
        <v>4008798.4649999999</v>
      </c>
      <c r="AC60" s="25">
        <v>15035679.404999999</v>
      </c>
      <c r="AD60" s="25">
        <v>106974.5</v>
      </c>
      <c r="AE60" s="25">
        <v>205065.74</v>
      </c>
      <c r="AF60" s="25">
        <v>11999064.805</v>
      </c>
      <c r="AG60" s="25">
        <v>14316.04</v>
      </c>
      <c r="AH60" s="25">
        <v>1528023.48</v>
      </c>
      <c r="AI60" s="25">
        <v>1142140.625</v>
      </c>
      <c r="AJ60" s="25">
        <v>1594199.0349999999</v>
      </c>
      <c r="AK60" s="22">
        <v>5630671.5700000003</v>
      </c>
    </row>
    <row r="61" spans="1:37" x14ac:dyDescent="0.2">
      <c r="A61" s="18" t="s">
        <v>155</v>
      </c>
      <c r="B61" s="19" t="s">
        <v>156</v>
      </c>
      <c r="C61" s="20">
        <f ca="1">SUMIF('Netvolumenmål gns.'!$A$4:$R$104,'Til R-koder'!B61,'Netvolumenmål gns.'!$C$4:$C$104)</f>
        <v>35.139491422031099</v>
      </c>
      <c r="D61" s="20">
        <f ca="1">SUMIF('Netvolumenmål gns.'!$A$4:$R$104,'Til R-koder'!B61,'Netvolumenmål gns.'!$D$4:$D$104)</f>
        <v>0.10553708705589029</v>
      </c>
      <c r="E61" s="21">
        <f ca="1">SUMIF('Netvolumenmål gns.'!$A$4:$R$104,'Til R-koder'!B61,'Netvolumenmål gns.'!$E$4:$E$104)</f>
        <v>10582105.778430853</v>
      </c>
      <c r="F61" s="21">
        <f ca="1">SUMIF('Netvolumenmål gns.'!$A$4:$R$104,'Til R-koder'!B61,'Netvolumenmål gns.'!$F$4:$F$104)</f>
        <v>62206060.960000001</v>
      </c>
      <c r="G61" s="21">
        <f ca="1">SUMIF('Netvolumenmål gns.'!$A$4:$R$104,'Til R-koder'!B61,'Netvolumenmål gns.'!$P$4:$P$104)</f>
        <v>14047722.605599999</v>
      </c>
      <c r="H61" s="21">
        <f ca="1">SUMIF('Netvolumenmål gns.'!$A$4:$R$104,'Til R-koder'!B61,'Netvolumenmål gns.'!$Q$4:$Q$104)</f>
        <v>55428372.61333096</v>
      </c>
      <c r="I61" s="22">
        <f ca="1">SUMIF('Netvolumenmål gns.'!$A$4:$R$104,'Til R-koder'!B61,'Netvolumenmål gns.'!$R$4:$R$104)</f>
        <v>69476095.21893096</v>
      </c>
      <c r="J61" s="20">
        <v>35.139491422031099</v>
      </c>
      <c r="K61" s="20">
        <v>0.10553708705589029</v>
      </c>
      <c r="L61" s="21">
        <v>10582105.778430853</v>
      </c>
      <c r="M61" s="21">
        <v>62206060.960000001</v>
      </c>
      <c r="N61" s="21">
        <v>14047722.605599999</v>
      </c>
      <c r="O61" s="21">
        <v>55428372.61333096</v>
      </c>
      <c r="P61" s="22">
        <v>69476095.21893096</v>
      </c>
      <c r="Q61" s="23" t="s">
        <v>471</v>
      </c>
      <c r="R61" s="24">
        <f ca="1">SUMIF('Costdrivere gns.'!$A$5:$L$105,'Til R-koder'!B61,'Costdrivere gns.'!$C$5:$C$105)</f>
        <v>3398759.26</v>
      </c>
      <c r="S61" s="24">
        <f ca="1">SUMIF('Costdrivere gns.'!$A$5:$L$105,'Til R-koder'!B61,'Costdrivere gns.'!$D$5:$D$105)</f>
        <v>1835477.94</v>
      </c>
      <c r="T61" s="24">
        <f ca="1">SUMIF('Costdrivere gns.'!$A$5:$L$105,'Til R-koder'!B61,'Costdrivere gns.'!$E$5:$E$105)</f>
        <v>32622.3</v>
      </c>
      <c r="U61" s="24">
        <f ca="1">SUMIF('Costdrivere gns.'!$A$5:$L$105,'Til R-koder'!B61,'Costdrivere gns.'!$F$5:$F$105)</f>
        <v>174760.67</v>
      </c>
      <c r="V61" s="24">
        <f ca="1">SUMIF('Costdrivere gns.'!$A$5:$L$105,'Til R-koder'!B61,'Costdrivere gns.'!$G$5:$G$105)</f>
        <v>0</v>
      </c>
      <c r="W61" s="24">
        <f ca="1">SUMIF('Costdrivere gns.'!$A$5:$L$105,'Til R-koder'!B61,'Costdrivere gns.'!$H$5:$H$105)</f>
        <v>0</v>
      </c>
      <c r="X61" s="24">
        <f ca="1">SUMIF('Costdrivere gns.'!$A$5:$L$105,'Til R-koder'!B61,'Costdrivere gns.'!$I$5:$I$105)</f>
        <v>0</v>
      </c>
      <c r="Y61" s="24">
        <f ca="1">SUMIF('Costdrivere gns.'!$A$5:$L$105,'Til R-koder'!B61,'Costdrivere gns.'!$J$5:$J$105)</f>
        <v>0</v>
      </c>
      <c r="Z61" s="24">
        <f ca="1">SUMIF('Costdrivere gns.'!$A$5:$L$105,'Til R-koder'!B61,'Costdrivere gns.'!$K$5:$K$105)</f>
        <v>1314851.6850000001</v>
      </c>
      <c r="AA61" s="22">
        <f ca="1">SUMIF('Costdrivere gns.'!$A$5:$L$105,'Til R-koder'!B61,'Costdrivere gns.'!$L$5:$L$105)</f>
        <v>3825633.93</v>
      </c>
      <c r="AB61" s="25">
        <v>3398759.26</v>
      </c>
      <c r="AC61" s="25">
        <v>1835477.94</v>
      </c>
      <c r="AD61" s="25">
        <v>32622.3</v>
      </c>
      <c r="AE61" s="25">
        <v>174760.67</v>
      </c>
      <c r="AF61" s="25">
        <v>0</v>
      </c>
      <c r="AG61" s="25">
        <v>0</v>
      </c>
      <c r="AH61" s="25">
        <v>0</v>
      </c>
      <c r="AI61" s="25">
        <v>0</v>
      </c>
      <c r="AJ61" s="25">
        <v>1314851.6850000001</v>
      </c>
      <c r="AK61" s="22">
        <v>3825633.93</v>
      </c>
    </row>
    <row r="62" spans="1:37" x14ac:dyDescent="0.2">
      <c r="A62" s="18" t="s">
        <v>157</v>
      </c>
      <c r="B62" s="19" t="s">
        <v>158</v>
      </c>
      <c r="C62" s="20">
        <f ca="1">SUMIF('Netvolumenmål gns.'!$A$4:$R$104,'Til R-koder'!B62,'Netvolumenmål gns.'!$C$4:$C$104)</f>
        <v>32.759983351418299</v>
      </c>
      <c r="D62" s="20">
        <f ca="1">SUMIF('Netvolumenmål gns.'!$A$4:$R$104,'Til R-koder'!B62,'Netvolumenmål gns.'!$D$4:$D$104)</f>
        <v>2.385488350121023E-2</v>
      </c>
      <c r="E62" s="21">
        <f ca="1">SUMIF('Netvolumenmål gns.'!$A$4:$R$104,'Til R-koder'!B62,'Netvolumenmål gns.'!$E$4:$E$104)</f>
        <v>27971523.220127136</v>
      </c>
      <c r="F62" s="21">
        <f ca="1">SUMIF('Netvolumenmål gns.'!$A$4:$R$104,'Til R-koder'!B62,'Netvolumenmål gns.'!$F$4:$F$104)</f>
        <v>121511051.84</v>
      </c>
      <c r="G62" s="21">
        <f ca="1">SUMIF('Netvolumenmål gns.'!$A$4:$R$104,'Til R-koder'!B62,'Netvolumenmål gns.'!$P$4:$P$104)</f>
        <v>41287517.923999995</v>
      </c>
      <c r="H62" s="21">
        <f ca="1">SUMIF('Netvolumenmål gns.'!$A$4:$R$104,'Til R-koder'!B62,'Netvolumenmål gns.'!$Q$4:$Q$104)</f>
        <v>113449935.77398252</v>
      </c>
      <c r="I62" s="22">
        <f ca="1">SUMIF('Netvolumenmål gns.'!$A$4:$R$104,'Til R-koder'!B62,'Netvolumenmål gns.'!$R$4:$R$104)</f>
        <v>154737453.69798255</v>
      </c>
      <c r="J62" s="20">
        <v>32.759983351418299</v>
      </c>
      <c r="K62" s="20">
        <v>2.385488350121023E-2</v>
      </c>
      <c r="L62" s="21">
        <v>27971523.220127136</v>
      </c>
      <c r="M62" s="21">
        <v>121511051.84</v>
      </c>
      <c r="N62" s="21">
        <v>41287517.923999995</v>
      </c>
      <c r="O62" s="21">
        <v>113449935.77398252</v>
      </c>
      <c r="P62" s="22">
        <v>154737453.69798255</v>
      </c>
      <c r="Q62" s="23" t="s">
        <v>472</v>
      </c>
      <c r="R62" s="24">
        <f ca="1">SUMIF('Costdrivere gns.'!$A$5:$L$105,'Til R-koder'!B62,'Costdrivere gns.'!$C$5:$C$105)</f>
        <v>4657516.8150000004</v>
      </c>
      <c r="S62" s="24">
        <f ca="1">SUMIF('Costdrivere gns.'!$A$5:$L$105,'Til R-koder'!B62,'Costdrivere gns.'!$D$5:$D$105)</f>
        <v>5551408.0250000004</v>
      </c>
      <c r="T62" s="24">
        <f ca="1">SUMIF('Costdrivere gns.'!$A$5:$L$105,'Til R-koder'!B62,'Costdrivere gns.'!$E$5:$E$105)</f>
        <v>659754.75</v>
      </c>
      <c r="U62" s="24">
        <f ca="1">SUMIF('Costdrivere gns.'!$A$5:$L$105,'Til R-koder'!B62,'Costdrivere gns.'!$F$5:$F$105)</f>
        <v>85804.18</v>
      </c>
      <c r="V62" s="24">
        <f ca="1">SUMIF('Costdrivere gns.'!$A$5:$L$105,'Til R-koder'!B62,'Costdrivere gns.'!$G$5:$G$105)</f>
        <v>7581076.8049999997</v>
      </c>
      <c r="W62" s="24">
        <f ca="1">SUMIF('Costdrivere gns.'!$A$5:$L$105,'Til R-koder'!B62,'Costdrivere gns.'!$H$5:$H$105)</f>
        <v>0</v>
      </c>
      <c r="X62" s="24">
        <f ca="1">SUMIF('Costdrivere gns.'!$A$5:$L$105,'Til R-koder'!B62,'Costdrivere gns.'!$I$5:$I$105)</f>
        <v>2397423.6949999998</v>
      </c>
      <c r="Y62" s="24">
        <f ca="1">SUMIF('Costdrivere gns.'!$A$5:$L$105,'Til R-koder'!B62,'Costdrivere gns.'!$J$5:$J$105)</f>
        <v>1364543.165</v>
      </c>
      <c r="Z62" s="24">
        <f ca="1">SUMIF('Costdrivere gns.'!$A$5:$L$105,'Til R-koder'!B62,'Costdrivere gns.'!$K$5:$K$105)</f>
        <v>1650825.145</v>
      </c>
      <c r="AA62" s="22">
        <f ca="1">SUMIF('Costdrivere gns.'!$A$5:$L$105,'Til R-koder'!B62,'Costdrivere gns.'!$L$5:$L$105)</f>
        <v>4023170.645</v>
      </c>
      <c r="AB62" s="25">
        <v>4657516.8150000004</v>
      </c>
      <c r="AC62" s="25">
        <v>5551408.0250000004</v>
      </c>
      <c r="AD62" s="25">
        <v>659754.75</v>
      </c>
      <c r="AE62" s="25">
        <v>85804.18</v>
      </c>
      <c r="AF62" s="25">
        <v>7581076.8049999997</v>
      </c>
      <c r="AG62" s="25">
        <v>0</v>
      </c>
      <c r="AH62" s="25">
        <v>2397423.6949999998</v>
      </c>
      <c r="AI62" s="25">
        <v>1364543.165</v>
      </c>
      <c r="AJ62" s="25">
        <v>1650825.145</v>
      </c>
      <c r="AK62" s="22">
        <v>4023170.645</v>
      </c>
    </row>
    <row r="63" spans="1:37" x14ac:dyDescent="0.2">
      <c r="A63" s="18" t="s">
        <v>159</v>
      </c>
      <c r="B63" s="19" t="s">
        <v>160</v>
      </c>
      <c r="C63" s="20">
        <f ca="1">SUMIF('Netvolumenmål gns.'!$A$4:$R$104,'Til R-koder'!B63,'Netvolumenmål gns.'!$C$4:$C$104)</f>
        <v>33.621903882857701</v>
      </c>
      <c r="D63" s="20">
        <f ca="1">SUMIF('Netvolumenmål gns.'!$A$4:$R$104,'Til R-koder'!B63,'Netvolumenmål gns.'!$D$4:$D$104)</f>
        <v>3.0282046470339212E-2</v>
      </c>
      <c r="E63" s="21">
        <f ca="1">SUMIF('Netvolumenmål gns.'!$A$4:$R$104,'Til R-koder'!B63,'Netvolumenmål gns.'!$E$4:$E$104)</f>
        <v>24904924.114949502</v>
      </c>
      <c r="F63" s="21">
        <f ca="1">SUMIF('Netvolumenmål gns.'!$A$4:$R$104,'Til R-koder'!B63,'Netvolumenmål gns.'!$F$4:$F$104)</f>
        <v>81263513.055000007</v>
      </c>
      <c r="G63" s="21">
        <f ca="1">SUMIF('Netvolumenmål gns.'!$A$4:$R$104,'Til R-koder'!B63,'Netvolumenmål gns.'!$P$4:$P$104)</f>
        <v>30569383.976399999</v>
      </c>
      <c r="H63" s="21">
        <f ca="1">SUMIF('Netvolumenmål gns.'!$A$4:$R$104,'Til R-koder'!B63,'Netvolumenmål gns.'!$Q$4:$Q$104)</f>
        <v>67833862.995989576</v>
      </c>
      <c r="I63" s="22">
        <f ca="1">SUMIF('Netvolumenmål gns.'!$A$4:$R$104,'Til R-koder'!B63,'Netvolumenmål gns.'!$R$4:$R$104)</f>
        <v>98403246.972389579</v>
      </c>
      <c r="J63" s="20">
        <v>33.621903882857701</v>
      </c>
      <c r="K63" s="20">
        <v>3.0282046470339212E-2</v>
      </c>
      <c r="L63" s="21">
        <v>24904924.114949502</v>
      </c>
      <c r="M63" s="21">
        <v>81263513.055000007</v>
      </c>
      <c r="N63" s="21">
        <v>30569383.976399999</v>
      </c>
      <c r="O63" s="21">
        <v>67833862.995989576</v>
      </c>
      <c r="P63" s="22">
        <v>98403246.972389579</v>
      </c>
      <c r="Q63" s="23" t="s">
        <v>472</v>
      </c>
      <c r="R63" s="24">
        <f ca="1">SUMIF('Costdrivere gns.'!$A$5:$L$105,'Til R-koder'!B63,'Costdrivere gns.'!$C$5:$C$105)</f>
        <v>4505469.66</v>
      </c>
      <c r="S63" s="24">
        <f ca="1">SUMIF('Costdrivere gns.'!$A$5:$L$105,'Til R-koder'!B63,'Costdrivere gns.'!$D$5:$D$105)</f>
        <v>4707557.46</v>
      </c>
      <c r="T63" s="24">
        <f ca="1">SUMIF('Costdrivere gns.'!$A$5:$L$105,'Til R-koder'!B63,'Costdrivere gns.'!$E$5:$E$105)</f>
        <v>475216.49</v>
      </c>
      <c r="U63" s="24">
        <f ca="1">SUMIF('Costdrivere gns.'!$A$5:$L$105,'Til R-koder'!B63,'Costdrivere gns.'!$F$5:$F$105)</f>
        <v>59373.7</v>
      </c>
      <c r="V63" s="24">
        <f ca="1">SUMIF('Costdrivere gns.'!$A$5:$L$105,'Til R-koder'!B63,'Costdrivere gns.'!$G$5:$G$105)</f>
        <v>8011693.625</v>
      </c>
      <c r="W63" s="24">
        <f ca="1">SUMIF('Costdrivere gns.'!$A$5:$L$105,'Til R-koder'!B63,'Costdrivere gns.'!$H$5:$H$105)</f>
        <v>143160.35</v>
      </c>
      <c r="X63" s="24">
        <f ca="1">SUMIF('Costdrivere gns.'!$A$5:$L$105,'Til R-koder'!B63,'Costdrivere gns.'!$I$5:$I$105)</f>
        <v>1360452.24</v>
      </c>
      <c r="Y63" s="24">
        <f ca="1">SUMIF('Costdrivere gns.'!$A$5:$L$105,'Til R-koder'!B63,'Costdrivere gns.'!$J$5:$J$105)</f>
        <v>1060267.18</v>
      </c>
      <c r="Z63" s="24">
        <f ca="1">SUMIF('Costdrivere gns.'!$A$5:$L$105,'Til R-koder'!B63,'Costdrivere gns.'!$K$5:$K$105)</f>
        <v>1576589.26</v>
      </c>
      <c r="AA63" s="22">
        <f ca="1">SUMIF('Costdrivere gns.'!$A$5:$L$105,'Til R-koder'!B63,'Costdrivere gns.'!$L$5:$L$105)</f>
        <v>3005144.15</v>
      </c>
      <c r="AB63" s="25">
        <v>4505469.66</v>
      </c>
      <c r="AC63" s="25">
        <v>4707557.46</v>
      </c>
      <c r="AD63" s="25">
        <v>475216.49</v>
      </c>
      <c r="AE63" s="25">
        <v>59373.7</v>
      </c>
      <c r="AF63" s="25">
        <v>8011693.625</v>
      </c>
      <c r="AG63" s="25">
        <v>143160.35</v>
      </c>
      <c r="AH63" s="25">
        <v>1360452.24</v>
      </c>
      <c r="AI63" s="25">
        <v>1060267.18</v>
      </c>
      <c r="AJ63" s="25">
        <v>1576589.26</v>
      </c>
      <c r="AK63" s="22">
        <v>3005144.15</v>
      </c>
    </row>
    <row r="64" spans="1:37" x14ac:dyDescent="0.2">
      <c r="A64" s="18" t="s">
        <v>161</v>
      </c>
      <c r="B64" s="19" t="s">
        <v>162</v>
      </c>
      <c r="C64" s="20">
        <f ca="1">SUMIF('Netvolumenmål gns.'!$A$4:$R$104,'Til R-koder'!B64,'Netvolumenmål gns.'!$C$4:$C$104)</f>
        <v>34.11365094441085</v>
      </c>
      <c r="D64" s="20">
        <f ca="1">SUMIF('Netvolumenmål gns.'!$A$4:$R$104,'Til R-koder'!B64,'Netvolumenmål gns.'!$D$4:$D$104)</f>
        <v>1.6570541051054054E-2</v>
      </c>
      <c r="E64" s="21">
        <f ca="1">SUMIF('Netvolumenmål gns.'!$A$4:$R$104,'Til R-koder'!B64,'Netvolumenmål gns.'!$E$4:$E$104)</f>
        <v>22821004.271117061</v>
      </c>
      <c r="F64" s="21">
        <f ca="1">SUMIF('Netvolumenmål gns.'!$A$4:$R$104,'Til R-koder'!B64,'Netvolumenmål gns.'!$F$4:$F$104)</f>
        <v>70725770.069999993</v>
      </c>
      <c r="G64" s="21">
        <f ca="1">SUMIF('Netvolumenmål gns.'!$A$4:$R$104,'Til R-koder'!B64,'Netvolumenmål gns.'!$P$4:$P$104)</f>
        <v>21239225.320799999</v>
      </c>
      <c r="H64" s="21">
        <f ca="1">SUMIF('Netvolumenmål gns.'!$A$4:$R$104,'Til R-koder'!B64,'Netvolumenmål gns.'!$Q$4:$Q$104)</f>
        <v>53644418.611178234</v>
      </c>
      <c r="I64" s="22">
        <f ca="1">SUMIF('Netvolumenmål gns.'!$A$4:$R$104,'Til R-koder'!B64,'Netvolumenmål gns.'!$R$4:$R$104)</f>
        <v>74883643.931978226</v>
      </c>
      <c r="J64" s="20">
        <v>34.11365094441085</v>
      </c>
      <c r="K64" s="20">
        <v>1.6570541051054054E-2</v>
      </c>
      <c r="L64" s="21">
        <v>22821004.271117061</v>
      </c>
      <c r="M64" s="21">
        <v>70725770.069999993</v>
      </c>
      <c r="N64" s="21">
        <v>21239225.320799999</v>
      </c>
      <c r="O64" s="21">
        <v>53644418.611178234</v>
      </c>
      <c r="P64" s="22">
        <v>74883643.931978226</v>
      </c>
      <c r="Q64" s="23" t="s">
        <v>472</v>
      </c>
      <c r="R64" s="24">
        <f ca="1">SUMIF('Costdrivere gns.'!$A$5:$L$105,'Til R-koder'!B64,'Costdrivere gns.'!$C$5:$C$105)</f>
        <v>2175706.3849999998</v>
      </c>
      <c r="S64" s="24">
        <f ca="1">SUMIF('Costdrivere gns.'!$A$5:$L$105,'Til R-koder'!B64,'Costdrivere gns.'!$D$5:$D$105)</f>
        <v>5966945.9500000002</v>
      </c>
      <c r="T64" s="24">
        <f ca="1">SUMIF('Costdrivere gns.'!$A$5:$L$105,'Til R-koder'!B64,'Costdrivere gns.'!$E$5:$E$105)</f>
        <v>211334.41</v>
      </c>
      <c r="U64" s="24">
        <f ca="1">SUMIF('Costdrivere gns.'!$A$5:$L$105,'Til R-koder'!B64,'Costdrivere gns.'!$F$5:$F$105)</f>
        <v>38849.99</v>
      </c>
      <c r="V64" s="24">
        <f ca="1">SUMIF('Costdrivere gns.'!$A$5:$L$105,'Til R-koder'!B64,'Costdrivere gns.'!$G$5:$G$105)</f>
        <v>9360260.2349999994</v>
      </c>
      <c r="W64" s="24">
        <f ca="1">SUMIF('Costdrivere gns.'!$A$5:$L$105,'Til R-koder'!B64,'Costdrivere gns.'!$H$5:$H$105)</f>
        <v>2863.21</v>
      </c>
      <c r="X64" s="24">
        <f ca="1">SUMIF('Costdrivere gns.'!$A$5:$L$105,'Til R-koder'!B64,'Costdrivere gns.'!$I$5:$I$105)</f>
        <v>855864.495</v>
      </c>
      <c r="Y64" s="24">
        <f ca="1">SUMIF('Costdrivere gns.'!$A$5:$L$105,'Til R-koder'!B64,'Costdrivere gns.'!$J$5:$J$105)</f>
        <v>1578025.77</v>
      </c>
      <c r="Z64" s="24">
        <f ca="1">SUMIF('Costdrivere gns.'!$A$5:$L$105,'Til R-koder'!B64,'Costdrivere gns.'!$K$5:$K$105)</f>
        <v>1174357.81</v>
      </c>
      <c r="AA64" s="22">
        <f ca="1">SUMIF('Costdrivere gns.'!$A$5:$L$105,'Til R-koder'!B64,'Costdrivere gns.'!$L$5:$L$105)</f>
        <v>1456796.0149999999</v>
      </c>
      <c r="AB64" s="25">
        <v>2175706.3849999998</v>
      </c>
      <c r="AC64" s="25">
        <v>5966945.9500000002</v>
      </c>
      <c r="AD64" s="25">
        <v>211334.41</v>
      </c>
      <c r="AE64" s="25">
        <v>38849.99</v>
      </c>
      <c r="AF64" s="25">
        <v>9360260.2349999994</v>
      </c>
      <c r="AG64" s="25">
        <v>2863.21</v>
      </c>
      <c r="AH64" s="25">
        <v>855864.495</v>
      </c>
      <c r="AI64" s="25">
        <v>1578025.77</v>
      </c>
      <c r="AJ64" s="25">
        <v>1174357.81</v>
      </c>
      <c r="AK64" s="22">
        <v>1456796.0149999999</v>
      </c>
    </row>
    <row r="65" spans="1:37" x14ac:dyDescent="0.2">
      <c r="A65" s="18" t="s">
        <v>163</v>
      </c>
      <c r="B65" s="19" t="s">
        <v>164</v>
      </c>
      <c r="C65" s="20">
        <f ca="1">SUMIF('Netvolumenmål gns.'!$A$4:$R$104,'Til R-koder'!B65,'Netvolumenmål gns.'!$C$4:$C$104)</f>
        <v>34.140923895387601</v>
      </c>
      <c r="D65" s="20">
        <f ca="1">SUMIF('Netvolumenmål gns.'!$A$4:$R$104,'Til R-koder'!B65,'Netvolumenmål gns.'!$D$4:$D$104)</f>
        <v>5.6179775280898881E-4</v>
      </c>
      <c r="E65" s="21">
        <f ca="1">SUMIF('Netvolumenmål gns.'!$A$4:$R$104,'Til R-koder'!B65,'Netvolumenmål gns.'!$E$4:$E$104)</f>
        <v>19539628.672288038</v>
      </c>
      <c r="F65" s="21">
        <f ca="1">SUMIF('Netvolumenmål gns.'!$A$4:$R$104,'Til R-koder'!B65,'Netvolumenmål gns.'!$F$4:$F$104)</f>
        <v>26217061.259999998</v>
      </c>
      <c r="G65" s="21">
        <f ca="1">SUMIF('Netvolumenmål gns.'!$A$4:$R$104,'Til R-koder'!B65,'Netvolumenmål gns.'!$P$4:$P$104)</f>
        <v>27558782.530400001</v>
      </c>
      <c r="H65" s="21">
        <f ca="1">SUMIF('Netvolumenmål gns.'!$A$4:$R$104,'Til R-koder'!B65,'Netvolumenmål gns.'!$Q$4:$Q$104)</f>
        <v>22941023.27809459</v>
      </c>
      <c r="I65" s="22">
        <f ca="1">SUMIF('Netvolumenmål gns.'!$A$4:$R$104,'Til R-koder'!B65,'Netvolumenmål gns.'!$R$4:$R$104)</f>
        <v>50499805.808494583</v>
      </c>
      <c r="J65" s="20">
        <v>34.140923895387601</v>
      </c>
      <c r="K65" s="20">
        <v>5.6179775280898881E-4</v>
      </c>
      <c r="L65" s="21">
        <v>19539628.672288038</v>
      </c>
      <c r="M65" s="21">
        <v>26217061.259999998</v>
      </c>
      <c r="N65" s="21">
        <v>27558782.530400001</v>
      </c>
      <c r="O65" s="21">
        <v>22941023.27809459</v>
      </c>
      <c r="P65" s="22">
        <v>50499805.808494583</v>
      </c>
      <c r="Q65" s="23" t="s">
        <v>473</v>
      </c>
      <c r="R65" s="24">
        <f ca="1">SUMIF('Costdrivere gns.'!$A$5:$L$105,'Til R-koder'!B65,'Costdrivere gns.'!$C$5:$C$105)</f>
        <v>35473.03</v>
      </c>
      <c r="S65" s="24">
        <f ca="1">SUMIF('Costdrivere gns.'!$A$5:$L$105,'Til R-koder'!B65,'Costdrivere gns.'!$D$5:$D$105)</f>
        <v>0</v>
      </c>
      <c r="T65" s="24">
        <f ca="1">SUMIF('Costdrivere gns.'!$A$5:$L$105,'Til R-koder'!B65,'Costdrivere gns.'!$E$5:$E$105)</f>
        <v>0</v>
      </c>
      <c r="U65" s="24">
        <f ca="1">SUMIF('Costdrivere gns.'!$A$5:$L$105,'Til R-koder'!B65,'Costdrivere gns.'!$F$5:$F$105)</f>
        <v>0</v>
      </c>
      <c r="V65" s="24">
        <f ca="1">SUMIF('Costdrivere gns.'!$A$5:$L$105,'Til R-koder'!B65,'Costdrivere gns.'!$G$5:$G$105)</f>
        <v>10991841.93</v>
      </c>
      <c r="W65" s="24">
        <f ca="1">SUMIF('Costdrivere gns.'!$A$5:$L$105,'Til R-koder'!B65,'Costdrivere gns.'!$H$5:$H$105)</f>
        <v>0</v>
      </c>
      <c r="X65" s="24">
        <f ca="1">SUMIF('Costdrivere gns.'!$A$5:$L$105,'Til R-koder'!B65,'Costdrivere gns.'!$I$5:$I$105)</f>
        <v>1779682.645</v>
      </c>
      <c r="Y65" s="24">
        <f ca="1">SUMIF('Costdrivere gns.'!$A$5:$L$105,'Til R-koder'!B65,'Costdrivere gns.'!$J$5:$J$105)</f>
        <v>3242627.24</v>
      </c>
      <c r="Z65" s="24">
        <f ca="1">SUMIF('Costdrivere gns.'!$A$5:$L$105,'Til R-koder'!B65,'Costdrivere gns.'!$K$5:$K$105)</f>
        <v>56886.1</v>
      </c>
      <c r="AA65" s="22">
        <f ca="1">SUMIF('Costdrivere gns.'!$A$5:$L$105,'Til R-koder'!B65,'Costdrivere gns.'!$L$5:$L$105)</f>
        <v>3433117.7250000001</v>
      </c>
      <c r="AB65" s="25">
        <v>35473.03</v>
      </c>
      <c r="AC65" s="25">
        <v>0</v>
      </c>
      <c r="AD65" s="25">
        <v>0</v>
      </c>
      <c r="AE65" s="25">
        <v>0</v>
      </c>
      <c r="AF65" s="25">
        <v>10991841.93</v>
      </c>
      <c r="AG65" s="25">
        <v>0</v>
      </c>
      <c r="AH65" s="25">
        <v>1779682.645</v>
      </c>
      <c r="AI65" s="25">
        <v>3242627.24</v>
      </c>
      <c r="AJ65" s="25">
        <v>56886.1</v>
      </c>
      <c r="AK65" s="22">
        <v>3433117.7250000001</v>
      </c>
    </row>
    <row r="66" spans="1:37" x14ac:dyDescent="0.2">
      <c r="A66" s="18" t="s">
        <v>165</v>
      </c>
      <c r="B66" s="19" t="s">
        <v>166</v>
      </c>
      <c r="C66" s="20">
        <f ca="1">SUMIF('Netvolumenmål gns.'!$A$4:$R$104,'Til R-koder'!B66,'Netvolumenmål gns.'!$C$4:$C$104)</f>
        <v>24.64471087213985</v>
      </c>
      <c r="D66" s="20">
        <f ca="1">SUMIF('Netvolumenmål gns.'!$A$4:$R$104,'Til R-koder'!B66,'Netvolumenmål gns.'!$D$4:$D$104)</f>
        <v>1.8569582076691082E-3</v>
      </c>
      <c r="E66" s="21">
        <f ca="1">SUMIF('Netvolumenmål gns.'!$A$4:$R$104,'Til R-koder'!B66,'Netvolumenmål gns.'!$E$4:$E$104)</f>
        <v>12869972.981035652</v>
      </c>
      <c r="F66" s="21">
        <f ca="1">SUMIF('Netvolumenmål gns.'!$A$4:$R$104,'Til R-koder'!B66,'Netvolumenmål gns.'!$F$4:$F$104)</f>
        <v>7938106.7699999996</v>
      </c>
      <c r="G66" s="21">
        <f ca="1">SUMIF('Netvolumenmål gns.'!$A$4:$R$104,'Til R-koder'!B66,'Netvolumenmål gns.'!$P$4:$P$104)</f>
        <v>13792790.274799999</v>
      </c>
      <c r="H66" s="21">
        <f ca="1">SUMIF('Netvolumenmål gns.'!$A$4:$R$104,'Til R-koder'!B66,'Netvolumenmål gns.'!$Q$4:$Q$104)</f>
        <v>12150359.017409015</v>
      </c>
      <c r="I66" s="22">
        <f ca="1">SUMIF('Netvolumenmål gns.'!$A$4:$R$104,'Til R-koder'!B66,'Netvolumenmål gns.'!$R$4:$R$104)</f>
        <v>25943149.292209014</v>
      </c>
      <c r="J66" s="20">
        <v>24.64471087213985</v>
      </c>
      <c r="K66" s="20">
        <v>1.8569582076691082E-3</v>
      </c>
      <c r="L66" s="21">
        <v>12869972.981035652</v>
      </c>
      <c r="M66" s="21">
        <v>7938106.7699999996</v>
      </c>
      <c r="N66" s="21">
        <v>13792790.274799999</v>
      </c>
      <c r="O66" s="21">
        <v>12150359.017409015</v>
      </c>
      <c r="P66" s="22">
        <v>25943149.292209014</v>
      </c>
      <c r="Q66" s="23" t="s">
        <v>473</v>
      </c>
      <c r="R66" s="24">
        <f ca="1">SUMIF('Costdrivere gns.'!$A$5:$L$105,'Til R-koder'!B66,'Costdrivere gns.'!$C$5:$C$105)</f>
        <v>8652.2900000000009</v>
      </c>
      <c r="S66" s="24">
        <f ca="1">SUMIF('Costdrivere gns.'!$A$5:$L$105,'Til R-koder'!B66,'Costdrivere gns.'!$D$5:$D$105)</f>
        <v>289155.8</v>
      </c>
      <c r="T66" s="24">
        <f ca="1">SUMIF('Costdrivere gns.'!$A$5:$L$105,'Til R-koder'!B66,'Costdrivere gns.'!$E$5:$E$105)</f>
        <v>0</v>
      </c>
      <c r="U66" s="24">
        <f ca="1">SUMIF('Costdrivere gns.'!$A$5:$L$105,'Til R-koder'!B66,'Costdrivere gns.'!$F$5:$F$105)</f>
        <v>24484</v>
      </c>
      <c r="V66" s="24">
        <f ca="1">SUMIF('Costdrivere gns.'!$A$5:$L$105,'Til R-koder'!B66,'Costdrivere gns.'!$G$5:$G$105)</f>
        <v>7829170.6600000001</v>
      </c>
      <c r="W66" s="24">
        <f ca="1">SUMIF('Costdrivere gns.'!$A$5:$L$105,'Til R-koder'!B66,'Costdrivere gns.'!$H$5:$H$105)</f>
        <v>0</v>
      </c>
      <c r="X66" s="24">
        <f ca="1">SUMIF('Costdrivere gns.'!$A$5:$L$105,'Til R-koder'!B66,'Costdrivere gns.'!$I$5:$I$105)</f>
        <v>1610110.58</v>
      </c>
      <c r="Y66" s="24">
        <f ca="1">SUMIF('Costdrivere gns.'!$A$5:$L$105,'Til R-koder'!B66,'Costdrivere gns.'!$J$5:$J$105)</f>
        <v>1086773.53</v>
      </c>
      <c r="Z66" s="24">
        <f ca="1">SUMIF('Costdrivere gns.'!$A$5:$L$105,'Til R-koder'!B66,'Costdrivere gns.'!$K$5:$K$105)</f>
        <v>56886.1</v>
      </c>
      <c r="AA66" s="22">
        <f ca="1">SUMIF('Costdrivere gns.'!$A$5:$L$105,'Til R-koder'!B66,'Costdrivere gns.'!$L$5:$L$105)</f>
        <v>1964740.0249999999</v>
      </c>
      <c r="AB66" s="25">
        <v>8652.2900000000009</v>
      </c>
      <c r="AC66" s="25">
        <v>289155.8</v>
      </c>
      <c r="AD66" s="25">
        <v>0</v>
      </c>
      <c r="AE66" s="25">
        <v>24484</v>
      </c>
      <c r="AF66" s="25">
        <v>7829170.6600000001</v>
      </c>
      <c r="AG66" s="25">
        <v>0</v>
      </c>
      <c r="AH66" s="25">
        <v>1610110.58</v>
      </c>
      <c r="AI66" s="25">
        <v>1086773.53</v>
      </c>
      <c r="AJ66" s="25">
        <v>56886.1</v>
      </c>
      <c r="AK66" s="22">
        <v>1964740.0249999999</v>
      </c>
    </row>
    <row r="67" spans="1:37" x14ac:dyDescent="0.2">
      <c r="A67" s="18" t="s">
        <v>167</v>
      </c>
      <c r="B67" s="19" t="s">
        <v>168</v>
      </c>
      <c r="C67" s="20">
        <f ca="1">SUMIF('Netvolumenmål gns.'!$A$4:$R$104,'Til R-koder'!B67,'Netvolumenmål gns.'!$C$4:$C$104)</f>
        <v>36.478329445217099</v>
      </c>
      <c r="D67" s="20">
        <f ca="1">SUMIF('Netvolumenmål gns.'!$A$4:$R$104,'Til R-koder'!B67,'Netvolumenmål gns.'!$D$4:$D$104)</f>
        <v>2.8108081414326896E-2</v>
      </c>
      <c r="E67" s="21">
        <f ca="1">SUMIF('Netvolumenmål gns.'!$A$4:$R$104,'Til R-koder'!B67,'Netvolumenmål gns.'!$E$4:$E$104)</f>
        <v>25767346.019918308</v>
      </c>
      <c r="F67" s="21">
        <f ca="1">SUMIF('Netvolumenmål gns.'!$A$4:$R$104,'Til R-koder'!B67,'Netvolumenmål gns.'!$F$4:$F$104)</f>
        <v>61853115.004999995</v>
      </c>
      <c r="G67" s="21">
        <f ca="1">SUMIF('Netvolumenmål gns.'!$A$4:$R$104,'Til R-koder'!B67,'Netvolumenmål gns.'!$P$4:$P$104)</f>
        <v>29116467.048</v>
      </c>
      <c r="H67" s="21">
        <f ca="1">SUMIF('Netvolumenmål gns.'!$A$4:$R$104,'Til R-koder'!B67,'Netvolumenmål gns.'!$Q$4:$Q$104)</f>
        <v>47346509.04665146</v>
      </c>
      <c r="I67" s="22">
        <f ca="1">SUMIF('Netvolumenmål gns.'!$A$4:$R$104,'Til R-koder'!B67,'Netvolumenmål gns.'!$R$4:$R$104)</f>
        <v>76462976.094651461</v>
      </c>
      <c r="J67" s="20">
        <v>36.478329445217099</v>
      </c>
      <c r="K67" s="20">
        <v>2.8108081414326896E-2</v>
      </c>
      <c r="L67" s="21">
        <v>25767346.019918308</v>
      </c>
      <c r="M67" s="21">
        <v>61853115.004999995</v>
      </c>
      <c r="N67" s="21">
        <v>29116467.048</v>
      </c>
      <c r="O67" s="21">
        <v>47346509.04665146</v>
      </c>
      <c r="P67" s="22">
        <v>76462976.094651461</v>
      </c>
      <c r="Q67" s="23" t="s">
        <v>472</v>
      </c>
      <c r="R67" s="24">
        <f ca="1">SUMIF('Costdrivere gns.'!$A$5:$L$105,'Til R-koder'!B67,'Costdrivere gns.'!$C$5:$C$105)</f>
        <v>3033219.88</v>
      </c>
      <c r="S67" s="24">
        <f ca="1">SUMIF('Costdrivere gns.'!$A$5:$L$105,'Til R-koder'!B67,'Costdrivere gns.'!$D$5:$D$105)</f>
        <v>6140524.6950000003</v>
      </c>
      <c r="T67" s="24">
        <f ca="1">SUMIF('Costdrivere gns.'!$A$5:$L$105,'Til R-koder'!B67,'Costdrivere gns.'!$E$5:$E$105)</f>
        <v>183043.89</v>
      </c>
      <c r="U67" s="24">
        <f ca="1">SUMIF('Costdrivere gns.'!$A$5:$L$105,'Til R-koder'!B67,'Costdrivere gns.'!$F$5:$F$105)</f>
        <v>67955.34</v>
      </c>
      <c r="V67" s="24">
        <f ca="1">SUMIF('Costdrivere gns.'!$A$5:$L$105,'Til R-koder'!B67,'Costdrivere gns.'!$G$5:$G$105)</f>
        <v>8817312.2449999992</v>
      </c>
      <c r="W67" s="24">
        <f ca="1">SUMIF('Costdrivere gns.'!$A$5:$L$105,'Til R-koder'!B67,'Costdrivere gns.'!$H$5:$H$105)</f>
        <v>68716.97</v>
      </c>
      <c r="X67" s="24">
        <f ca="1">SUMIF('Costdrivere gns.'!$A$5:$L$105,'Til R-koder'!B67,'Costdrivere gns.'!$I$5:$I$105)</f>
        <v>1664588.4850000001</v>
      </c>
      <c r="Y67" s="24">
        <f ca="1">SUMIF('Costdrivere gns.'!$A$5:$L$105,'Til R-koder'!B67,'Costdrivere gns.'!$J$5:$J$105)</f>
        <v>1512224.4</v>
      </c>
      <c r="Z67" s="24">
        <f ca="1">SUMIF('Costdrivere gns.'!$A$5:$L$105,'Til R-koder'!B67,'Costdrivere gns.'!$K$5:$K$105)</f>
        <v>1449107.19</v>
      </c>
      <c r="AA67" s="22">
        <f ca="1">SUMIF('Costdrivere gns.'!$A$5:$L$105,'Til R-koder'!B67,'Costdrivere gns.'!$L$5:$L$105)</f>
        <v>2830652.9249999998</v>
      </c>
      <c r="AB67" s="25">
        <v>3033219.88</v>
      </c>
      <c r="AC67" s="25">
        <v>6140524.6950000003</v>
      </c>
      <c r="AD67" s="25">
        <v>183043.89</v>
      </c>
      <c r="AE67" s="25">
        <v>67955.34</v>
      </c>
      <c r="AF67" s="25">
        <v>8817312.2449999992</v>
      </c>
      <c r="AG67" s="25">
        <v>68716.97</v>
      </c>
      <c r="AH67" s="25">
        <v>1664588.4850000001</v>
      </c>
      <c r="AI67" s="25">
        <v>1512224.4</v>
      </c>
      <c r="AJ67" s="25">
        <v>1449107.19</v>
      </c>
      <c r="AK67" s="22">
        <v>2830652.9249999998</v>
      </c>
    </row>
    <row r="68" spans="1:37" x14ac:dyDescent="0.2">
      <c r="A68" s="18" t="s">
        <v>169</v>
      </c>
      <c r="B68" s="19" t="s">
        <v>170</v>
      </c>
      <c r="C68" s="20">
        <f ca="1">SUMIF('Netvolumenmål gns.'!$A$4:$R$104,'Til R-koder'!B68,'Netvolumenmål gns.'!$C$4:$C$104)</f>
        <v>34.791675492016999</v>
      </c>
      <c r="D68" s="20">
        <f ca="1">SUMIF('Netvolumenmål gns.'!$A$4:$R$104,'Til R-koder'!B68,'Netvolumenmål gns.'!$D$4:$D$104)</f>
        <v>4.2632649942286979E-2</v>
      </c>
      <c r="E68" s="21">
        <f ca="1">SUMIF('Netvolumenmål gns.'!$A$4:$R$104,'Til R-koder'!B68,'Netvolumenmål gns.'!$E$4:$E$104)</f>
        <v>44324389.353389531</v>
      </c>
      <c r="F68" s="21">
        <f ca="1">SUMIF('Netvolumenmål gns.'!$A$4:$R$104,'Til R-koder'!B68,'Netvolumenmål gns.'!$F$4:$F$104)</f>
        <v>185450051.88999999</v>
      </c>
      <c r="G68" s="21">
        <f ca="1">SUMIF('Netvolumenmål gns.'!$A$4:$R$104,'Til R-koder'!B68,'Netvolumenmål gns.'!$P$4:$P$104)</f>
        <v>52701810.200000003</v>
      </c>
      <c r="H68" s="21">
        <f ca="1">SUMIF('Netvolumenmål gns.'!$A$4:$R$104,'Til R-koder'!B68,'Netvolumenmål gns.'!$Q$4:$Q$104)</f>
        <v>138432368.64124835</v>
      </c>
      <c r="I68" s="22">
        <f ca="1">SUMIF('Netvolumenmål gns.'!$A$4:$R$104,'Til R-koder'!B68,'Netvolumenmål gns.'!$R$4:$R$104)</f>
        <v>191134178.84124836</v>
      </c>
      <c r="J68" s="20">
        <v>34.791675492016999</v>
      </c>
      <c r="K68" s="20">
        <v>4.2632649942286979E-2</v>
      </c>
      <c r="L68" s="21">
        <v>44324389.353389531</v>
      </c>
      <c r="M68" s="21">
        <v>185450051.88999999</v>
      </c>
      <c r="N68" s="21">
        <v>52701810.200000003</v>
      </c>
      <c r="O68" s="21">
        <v>138432368.64124835</v>
      </c>
      <c r="P68" s="22">
        <v>191134178.84124836</v>
      </c>
      <c r="Q68" s="23" t="s">
        <v>472</v>
      </c>
      <c r="R68" s="24">
        <f ca="1">SUMIF('Costdrivere gns.'!$A$5:$L$105,'Til R-koder'!B68,'Costdrivere gns.'!$C$5:$C$105)</f>
        <v>8285388.2350000003</v>
      </c>
      <c r="S68" s="24">
        <f ca="1">SUMIF('Costdrivere gns.'!$A$5:$L$105,'Til R-koder'!B68,'Costdrivere gns.'!$D$5:$D$105)</f>
        <v>14007721.800000001</v>
      </c>
      <c r="T68" s="24">
        <f ca="1">SUMIF('Costdrivere gns.'!$A$5:$L$105,'Til R-koder'!B68,'Costdrivere gns.'!$E$5:$E$105)</f>
        <v>756867.27500000002</v>
      </c>
      <c r="U68" s="24">
        <f ca="1">SUMIF('Costdrivere gns.'!$A$5:$L$105,'Til R-koder'!B68,'Costdrivere gns.'!$F$5:$F$105)</f>
        <v>690742.61</v>
      </c>
      <c r="V68" s="24">
        <f ca="1">SUMIF('Costdrivere gns.'!$A$5:$L$105,'Til R-koder'!B68,'Costdrivere gns.'!$G$5:$G$105)</f>
        <v>10086242.17</v>
      </c>
      <c r="W68" s="24">
        <f ca="1">SUMIF('Costdrivere gns.'!$A$5:$L$105,'Til R-koder'!B68,'Costdrivere gns.'!$H$5:$H$105)</f>
        <v>11452.83</v>
      </c>
      <c r="X68" s="24">
        <f ca="1">SUMIF('Costdrivere gns.'!$A$5:$L$105,'Til R-koder'!B68,'Costdrivere gns.'!$I$5:$I$105)</f>
        <v>2066339.635</v>
      </c>
      <c r="Y68" s="24">
        <f ca="1">SUMIF('Costdrivere gns.'!$A$5:$L$105,'Til R-koder'!B68,'Costdrivere gns.'!$J$5:$J$105)</f>
        <v>1210084.7</v>
      </c>
      <c r="Z68" s="24">
        <f ca="1">SUMIF('Costdrivere gns.'!$A$5:$L$105,'Til R-koder'!B68,'Costdrivere gns.'!$K$5:$K$105)</f>
        <v>1764067.7250000001</v>
      </c>
      <c r="AA68" s="22">
        <f ca="1">SUMIF('Costdrivere gns.'!$A$5:$L$105,'Til R-koder'!B68,'Costdrivere gns.'!$L$5:$L$105)</f>
        <v>5445482.3799999999</v>
      </c>
      <c r="AB68" s="25">
        <v>8285388.2350000003</v>
      </c>
      <c r="AC68" s="25">
        <v>14007721.800000001</v>
      </c>
      <c r="AD68" s="25">
        <v>756867.27500000002</v>
      </c>
      <c r="AE68" s="25">
        <v>690742.61</v>
      </c>
      <c r="AF68" s="25">
        <v>10086242.17</v>
      </c>
      <c r="AG68" s="25">
        <v>11452.83</v>
      </c>
      <c r="AH68" s="25">
        <v>2066339.635</v>
      </c>
      <c r="AI68" s="25">
        <v>1210084.7</v>
      </c>
      <c r="AJ68" s="25">
        <v>1764067.7250000001</v>
      </c>
      <c r="AK68" s="22">
        <v>5445482.3799999999</v>
      </c>
    </row>
    <row r="69" spans="1:37" x14ac:dyDescent="0.2">
      <c r="A69" s="18" t="s">
        <v>171</v>
      </c>
      <c r="B69" s="19" t="s">
        <v>172</v>
      </c>
      <c r="C69" s="20">
        <f ca="1">SUMIF('Netvolumenmål gns.'!$A$4:$R$104,'Til R-koder'!B69,'Netvolumenmål gns.'!$C$4:$C$104)</f>
        <v>35.4693616303935</v>
      </c>
      <c r="D69" s="20">
        <f ca="1">SUMIF('Netvolumenmål gns.'!$A$4:$R$104,'Til R-koder'!B69,'Netvolumenmål gns.'!$D$4:$D$104)</f>
        <v>3.7962716848337227E-2</v>
      </c>
      <c r="E69" s="21">
        <f ca="1">SUMIF('Netvolumenmål gns.'!$A$4:$R$104,'Til R-koder'!B69,'Netvolumenmål gns.'!$E$4:$E$104)</f>
        <v>12223517.461363452</v>
      </c>
      <c r="F69" s="21">
        <f ca="1">SUMIF('Netvolumenmål gns.'!$A$4:$R$104,'Til R-koder'!B69,'Netvolumenmål gns.'!$F$4:$F$104)</f>
        <v>36869679.130000003</v>
      </c>
      <c r="G69" s="21">
        <f ca="1">SUMIF('Netvolumenmål gns.'!$A$4:$R$104,'Til R-koder'!B69,'Netvolumenmål gns.'!$P$4:$P$104)</f>
        <v>16391937.209199999</v>
      </c>
      <c r="H69" s="21">
        <f ca="1">SUMIF('Netvolumenmål gns.'!$A$4:$R$104,'Til R-koder'!B69,'Netvolumenmål gns.'!$Q$4:$Q$104)</f>
        <v>29475997.112926267</v>
      </c>
      <c r="I69" s="22">
        <f ca="1">SUMIF('Netvolumenmål gns.'!$A$4:$R$104,'Til R-koder'!B69,'Netvolumenmål gns.'!$R$4:$R$104)</f>
        <v>45867934.322126269</v>
      </c>
      <c r="J69" s="20">
        <v>35.4693616303935</v>
      </c>
      <c r="K69" s="20">
        <v>3.7962716848337227E-2</v>
      </c>
      <c r="L69" s="21">
        <v>12223517.461363452</v>
      </c>
      <c r="M69" s="21">
        <v>36869679.130000003</v>
      </c>
      <c r="N69" s="21">
        <v>16391937.209199999</v>
      </c>
      <c r="O69" s="21">
        <v>29475997.112926267</v>
      </c>
      <c r="P69" s="22">
        <v>45867934.322126269</v>
      </c>
      <c r="Q69" s="23" t="s">
        <v>472</v>
      </c>
      <c r="R69" s="24">
        <f ca="1">SUMIF('Costdrivere gns.'!$A$5:$L$105,'Til R-koder'!B69,'Costdrivere gns.'!$C$5:$C$105)</f>
        <v>1933803.6</v>
      </c>
      <c r="S69" s="24">
        <f ca="1">SUMIF('Costdrivere gns.'!$A$5:$L$105,'Til R-koder'!B69,'Costdrivere gns.'!$D$5:$D$105)</f>
        <v>1792390.26</v>
      </c>
      <c r="T69" s="24">
        <f ca="1">SUMIF('Costdrivere gns.'!$A$5:$L$105,'Til R-koder'!B69,'Costdrivere gns.'!$E$5:$E$105)</f>
        <v>262337.37</v>
      </c>
      <c r="U69" s="24">
        <f ca="1">SUMIF('Costdrivere gns.'!$A$5:$L$105,'Til R-koder'!B69,'Costdrivere gns.'!$F$5:$F$105)</f>
        <v>12927.55</v>
      </c>
      <c r="V69" s="24">
        <f ca="1">SUMIF('Costdrivere gns.'!$A$5:$L$105,'Til R-koder'!B69,'Costdrivere gns.'!$G$5:$G$105)</f>
        <v>3549692.9449999998</v>
      </c>
      <c r="W69" s="24">
        <f ca="1">SUMIF('Costdrivere gns.'!$A$5:$L$105,'Til R-koder'!B69,'Costdrivere gns.'!$H$5:$H$105)</f>
        <v>62990.55</v>
      </c>
      <c r="X69" s="24">
        <f ca="1">SUMIF('Costdrivere gns.'!$A$5:$L$105,'Til R-koder'!B69,'Costdrivere gns.'!$I$5:$I$105)</f>
        <v>898756.74</v>
      </c>
      <c r="Y69" s="24">
        <f ca="1">SUMIF('Costdrivere gns.'!$A$5:$L$105,'Til R-koder'!B69,'Costdrivere gns.'!$J$5:$J$105)</f>
        <v>748329.94</v>
      </c>
      <c r="Z69" s="24">
        <f ca="1">SUMIF('Costdrivere gns.'!$A$5:$L$105,'Til R-koder'!B69,'Costdrivere gns.'!$K$5:$K$105)</f>
        <v>1230235.5900000001</v>
      </c>
      <c r="AA69" s="22">
        <f ca="1">SUMIF('Costdrivere gns.'!$A$5:$L$105,'Til R-koder'!B69,'Costdrivere gns.'!$L$5:$L$105)</f>
        <v>1732052.91</v>
      </c>
      <c r="AB69" s="25">
        <v>1933803.6</v>
      </c>
      <c r="AC69" s="25">
        <v>1792390.26</v>
      </c>
      <c r="AD69" s="25">
        <v>262337.37</v>
      </c>
      <c r="AE69" s="25">
        <v>12927.55</v>
      </c>
      <c r="AF69" s="25">
        <v>3549692.9449999998</v>
      </c>
      <c r="AG69" s="25">
        <v>62990.55</v>
      </c>
      <c r="AH69" s="25">
        <v>898756.74</v>
      </c>
      <c r="AI69" s="25">
        <v>748329.94</v>
      </c>
      <c r="AJ69" s="25">
        <v>1230235.5900000001</v>
      </c>
      <c r="AK69" s="22">
        <v>1732052.91</v>
      </c>
    </row>
    <row r="70" spans="1:37" x14ac:dyDescent="0.2">
      <c r="A70" s="18" t="s">
        <v>173</v>
      </c>
      <c r="B70" s="19" t="s">
        <v>174</v>
      </c>
      <c r="C70" s="20">
        <f ca="1">SUMIF('Netvolumenmål gns.'!$A$4:$R$104,'Til R-koder'!B70,'Netvolumenmål gns.'!$C$4:$C$104)</f>
        <v>31.29899207307335</v>
      </c>
      <c r="D70" s="20">
        <f ca="1">SUMIF('Netvolumenmål gns.'!$A$4:$R$104,'Til R-koder'!B70,'Netvolumenmål gns.'!$D$4:$D$104)</f>
        <v>1.8752921761833283E-2</v>
      </c>
      <c r="E70" s="21">
        <f ca="1">SUMIF('Netvolumenmål gns.'!$A$4:$R$104,'Til R-koder'!B70,'Netvolumenmål gns.'!$E$4:$E$104)</f>
        <v>19918811.376047656</v>
      </c>
      <c r="F70" s="21">
        <f ca="1">SUMIF('Netvolumenmål gns.'!$A$4:$R$104,'Til R-koder'!B70,'Netvolumenmål gns.'!$F$4:$F$104)</f>
        <v>80077611.265000001</v>
      </c>
      <c r="G70" s="21">
        <f ca="1">SUMIF('Netvolumenmål gns.'!$A$4:$R$104,'Til R-koder'!B70,'Netvolumenmål gns.'!$P$4:$P$104)</f>
        <v>32016923.273599997</v>
      </c>
      <c r="H70" s="21">
        <f ca="1">SUMIF('Netvolumenmål gns.'!$A$4:$R$104,'Til R-koder'!B70,'Netvolumenmål gns.'!$Q$4:$Q$104)</f>
        <v>65063065.33597222</v>
      </c>
      <c r="I70" s="22">
        <f ca="1">SUMIF('Netvolumenmål gns.'!$A$4:$R$104,'Til R-koder'!B70,'Netvolumenmål gns.'!$R$4:$R$104)</f>
        <v>97079988.609572217</v>
      </c>
      <c r="J70" s="20">
        <v>31.29899207307335</v>
      </c>
      <c r="K70" s="20">
        <v>1.8752921761833283E-2</v>
      </c>
      <c r="L70" s="21">
        <v>19918811.376047656</v>
      </c>
      <c r="M70" s="21">
        <v>80077611.265000001</v>
      </c>
      <c r="N70" s="21">
        <v>32016923.273599997</v>
      </c>
      <c r="O70" s="21">
        <v>65063065.33597222</v>
      </c>
      <c r="P70" s="22">
        <v>97079988.609572217</v>
      </c>
      <c r="Q70" s="23" t="s">
        <v>472</v>
      </c>
      <c r="R70" s="24">
        <f ca="1">SUMIF('Costdrivere gns.'!$A$5:$L$105,'Til R-koder'!B70,'Costdrivere gns.'!$C$5:$C$105)</f>
        <v>4057312.53</v>
      </c>
      <c r="S70" s="24">
        <f ca="1">SUMIF('Costdrivere gns.'!$A$5:$L$105,'Til R-koder'!B70,'Costdrivere gns.'!$D$5:$D$105)</f>
        <v>4493136.3899999997</v>
      </c>
      <c r="T70" s="24">
        <f ca="1">SUMIF('Costdrivere gns.'!$A$5:$L$105,'Til R-koder'!B70,'Costdrivere gns.'!$E$5:$E$105)</f>
        <v>238049.32</v>
      </c>
      <c r="U70" s="24">
        <f ca="1">SUMIF('Costdrivere gns.'!$A$5:$L$105,'Til R-koder'!B70,'Costdrivere gns.'!$F$5:$F$105)</f>
        <v>18363</v>
      </c>
      <c r="V70" s="24">
        <f ca="1">SUMIF('Costdrivere gns.'!$A$5:$L$105,'Til R-koder'!B70,'Costdrivere gns.'!$G$5:$G$105)</f>
        <v>5503214.6150000002</v>
      </c>
      <c r="W70" s="24">
        <f ca="1">SUMIF('Costdrivere gns.'!$A$5:$L$105,'Til R-koder'!B70,'Costdrivere gns.'!$H$5:$H$105)</f>
        <v>0</v>
      </c>
      <c r="X70" s="24">
        <f ca="1">SUMIF('Costdrivere gns.'!$A$5:$L$105,'Til R-koder'!B70,'Costdrivere gns.'!$I$5:$I$105)</f>
        <v>1778170.8</v>
      </c>
      <c r="Y70" s="24">
        <f ca="1">SUMIF('Costdrivere gns.'!$A$5:$L$105,'Til R-koder'!B70,'Costdrivere gns.'!$J$5:$J$105)</f>
        <v>822130.92</v>
      </c>
      <c r="Z70" s="24">
        <f ca="1">SUMIF('Costdrivere gns.'!$A$5:$L$105,'Til R-koder'!B70,'Costdrivere gns.'!$K$5:$K$105)</f>
        <v>862665.28</v>
      </c>
      <c r="AA70" s="22">
        <f ca="1">SUMIF('Costdrivere gns.'!$A$5:$L$105,'Til R-koder'!B70,'Costdrivere gns.'!$L$5:$L$105)</f>
        <v>2145768.5099999998</v>
      </c>
      <c r="AB70" s="25">
        <v>4057312.53</v>
      </c>
      <c r="AC70" s="25">
        <v>4493136.3899999997</v>
      </c>
      <c r="AD70" s="25">
        <v>238049.32</v>
      </c>
      <c r="AE70" s="25">
        <v>18363</v>
      </c>
      <c r="AF70" s="25">
        <v>5503214.6150000002</v>
      </c>
      <c r="AG70" s="25">
        <v>0</v>
      </c>
      <c r="AH70" s="25">
        <v>1778170.8</v>
      </c>
      <c r="AI70" s="25">
        <v>822130.92</v>
      </c>
      <c r="AJ70" s="25">
        <v>862665.28</v>
      </c>
      <c r="AK70" s="22">
        <v>2145768.5099999998</v>
      </c>
    </row>
    <row r="71" spans="1:37" x14ac:dyDescent="0.2">
      <c r="A71" s="18" t="s">
        <v>175</v>
      </c>
      <c r="B71" s="19" t="s">
        <v>176</v>
      </c>
      <c r="C71" s="20">
        <f ca="1">SUMIF('Netvolumenmål gns.'!$A$4:$R$104,'Til R-koder'!B71,'Netvolumenmål gns.'!$C$4:$C$104)</f>
        <v>34.784424571513497</v>
      </c>
      <c r="D71" s="20">
        <f ca="1">SUMIF('Netvolumenmål gns.'!$A$4:$R$104,'Til R-koder'!B71,'Netvolumenmål gns.'!$D$4:$D$104)</f>
        <v>3.9483562424854485E-2</v>
      </c>
      <c r="E71" s="21">
        <f ca="1">SUMIF('Netvolumenmål gns.'!$A$4:$R$104,'Til R-koder'!B71,'Netvolumenmål gns.'!$E$4:$E$104)</f>
        <v>51340810.539613813</v>
      </c>
      <c r="F71" s="21">
        <f ca="1">SUMIF('Netvolumenmål gns.'!$A$4:$R$104,'Til R-koder'!B71,'Netvolumenmål gns.'!$F$4:$F$104)</f>
        <v>206203658.25999999</v>
      </c>
      <c r="G71" s="21">
        <f ca="1">SUMIF('Netvolumenmål gns.'!$A$4:$R$104,'Til R-koder'!B71,'Netvolumenmål gns.'!$P$4:$P$104)</f>
        <v>59429882.6932</v>
      </c>
      <c r="H71" s="21">
        <f ca="1">SUMIF('Netvolumenmål gns.'!$A$4:$R$104,'Til R-koder'!B71,'Netvolumenmål gns.'!$Q$4:$Q$104)</f>
        <v>140690263.69461176</v>
      </c>
      <c r="I71" s="22">
        <f ca="1">SUMIF('Netvolumenmål gns.'!$A$4:$R$104,'Til R-koder'!B71,'Netvolumenmål gns.'!$R$4:$R$104)</f>
        <v>200120146.38781175</v>
      </c>
      <c r="J71" s="20">
        <v>34.784424571513497</v>
      </c>
      <c r="K71" s="20">
        <v>3.9483562424854485E-2</v>
      </c>
      <c r="L71" s="21">
        <v>51340810.539613813</v>
      </c>
      <c r="M71" s="21">
        <v>206203658.25999999</v>
      </c>
      <c r="N71" s="21">
        <v>59429882.6932</v>
      </c>
      <c r="O71" s="21">
        <v>140690263.69461176</v>
      </c>
      <c r="P71" s="22">
        <v>200120146.38781175</v>
      </c>
      <c r="Q71" s="23" t="s">
        <v>472</v>
      </c>
      <c r="R71" s="24">
        <f ca="1">SUMIF('Costdrivere gns.'!$A$5:$L$105,'Til R-koder'!B71,'Costdrivere gns.'!$C$5:$C$105)</f>
        <v>7753914.7350000003</v>
      </c>
      <c r="S71" s="24">
        <f ca="1">SUMIF('Costdrivere gns.'!$A$5:$L$105,'Til R-koder'!B71,'Costdrivere gns.'!$D$5:$D$105)</f>
        <v>8511846.6199999992</v>
      </c>
      <c r="T71" s="24">
        <f ca="1">SUMIF('Costdrivere gns.'!$A$5:$L$105,'Til R-koder'!B71,'Costdrivere gns.'!$E$5:$E$105)</f>
        <v>1366520.38</v>
      </c>
      <c r="U71" s="24">
        <f ca="1">SUMIF('Costdrivere gns.'!$A$5:$L$105,'Til R-koder'!B71,'Costdrivere gns.'!$F$5:$F$105)</f>
        <v>163614.32999999999</v>
      </c>
      <c r="V71" s="24">
        <f ca="1">SUMIF('Costdrivere gns.'!$A$5:$L$105,'Til R-koder'!B71,'Costdrivere gns.'!$G$5:$G$105)</f>
        <v>15673129.130000001</v>
      </c>
      <c r="W71" s="24">
        <f ca="1">SUMIF('Costdrivere gns.'!$A$5:$L$105,'Til R-koder'!B71,'Costdrivere gns.'!$H$5:$H$105)</f>
        <v>0</v>
      </c>
      <c r="X71" s="24">
        <f ca="1">SUMIF('Costdrivere gns.'!$A$5:$L$105,'Til R-koder'!B71,'Costdrivere gns.'!$I$5:$I$105)</f>
        <v>3283027.52</v>
      </c>
      <c r="Y71" s="24">
        <f ca="1">SUMIF('Costdrivere gns.'!$A$5:$L$105,'Til R-koder'!B71,'Costdrivere gns.'!$J$5:$J$105)</f>
        <v>4479521.18</v>
      </c>
      <c r="Z71" s="24">
        <f ca="1">SUMIF('Costdrivere gns.'!$A$5:$L$105,'Til R-koder'!B71,'Costdrivere gns.'!$K$5:$K$105)</f>
        <v>1990786.2749999999</v>
      </c>
      <c r="AA71" s="22">
        <f ca="1">SUMIF('Costdrivere gns.'!$A$5:$L$105,'Til R-koder'!B71,'Costdrivere gns.'!$L$5:$L$105)</f>
        <v>8118450.3650000002</v>
      </c>
      <c r="AB71" s="25">
        <v>7753914.7350000003</v>
      </c>
      <c r="AC71" s="25">
        <v>8511846.6199999992</v>
      </c>
      <c r="AD71" s="25">
        <v>1366520.38</v>
      </c>
      <c r="AE71" s="25">
        <v>163614.32999999999</v>
      </c>
      <c r="AF71" s="25">
        <v>15673129.130000001</v>
      </c>
      <c r="AG71" s="25">
        <v>0</v>
      </c>
      <c r="AH71" s="25">
        <v>3283027.52</v>
      </c>
      <c r="AI71" s="25">
        <v>4479521.18</v>
      </c>
      <c r="AJ71" s="25">
        <v>1990786.2749999999</v>
      </c>
      <c r="AK71" s="22">
        <v>8118450.3650000002</v>
      </c>
    </row>
    <row r="72" spans="1:37" x14ac:dyDescent="0.2">
      <c r="A72" s="18" t="s">
        <v>177</v>
      </c>
      <c r="B72" s="19" t="s">
        <v>178</v>
      </c>
      <c r="C72" s="20">
        <f ca="1">SUMIF('Netvolumenmål gns.'!$A$4:$R$104,'Til R-koder'!B72,'Netvolumenmål gns.'!$C$4:$C$104)</f>
        <v>36.239668988389695</v>
      </c>
      <c r="D72" s="20">
        <f ca="1">SUMIF('Netvolumenmål gns.'!$A$4:$R$104,'Til R-koder'!B72,'Netvolumenmål gns.'!$D$4:$D$104)</f>
        <v>2.2680488116534628E-2</v>
      </c>
      <c r="E72" s="21">
        <f ca="1">SUMIF('Netvolumenmål gns.'!$A$4:$R$104,'Til R-koder'!B72,'Netvolumenmål gns.'!$E$4:$E$104)</f>
        <v>13017358.1529376</v>
      </c>
      <c r="F72" s="21">
        <f ca="1">SUMIF('Netvolumenmål gns.'!$A$4:$R$104,'Til R-koder'!B72,'Netvolumenmål gns.'!$F$4:$F$104)</f>
        <v>68758240.63499999</v>
      </c>
      <c r="G72" s="21">
        <f ca="1">SUMIF('Netvolumenmål gns.'!$A$4:$R$104,'Til R-koder'!B72,'Netvolumenmål gns.'!$P$4:$P$104)</f>
        <v>14931942.4608</v>
      </c>
      <c r="H72" s="21">
        <f ca="1">SUMIF('Netvolumenmål gns.'!$A$4:$R$104,'Til R-koder'!B72,'Netvolumenmål gns.'!$Q$4:$Q$104)</f>
        <v>54795225.600077033</v>
      </c>
      <c r="I72" s="22">
        <f ca="1">SUMIF('Netvolumenmål gns.'!$A$4:$R$104,'Til R-koder'!B72,'Netvolumenmål gns.'!$R$4:$R$104)</f>
        <v>69727168.060877025</v>
      </c>
      <c r="J72" s="20">
        <v>36.239668988389695</v>
      </c>
      <c r="K72" s="20">
        <v>2.2680488116534628E-2</v>
      </c>
      <c r="L72" s="21">
        <v>13017358.1529376</v>
      </c>
      <c r="M72" s="21">
        <v>68758240.63499999</v>
      </c>
      <c r="N72" s="21">
        <v>14931942.4608</v>
      </c>
      <c r="O72" s="21">
        <v>54795225.600077033</v>
      </c>
      <c r="P72" s="22">
        <v>69727168.060877025</v>
      </c>
      <c r="Q72" s="23" t="s">
        <v>472</v>
      </c>
      <c r="R72" s="24">
        <f ca="1">SUMIF('Costdrivere gns.'!$A$5:$L$105,'Til R-koder'!B72,'Costdrivere gns.'!$C$5:$C$105)</f>
        <v>2819155.125</v>
      </c>
      <c r="S72" s="24">
        <f ca="1">SUMIF('Costdrivere gns.'!$A$5:$L$105,'Til R-koder'!B72,'Costdrivere gns.'!$D$5:$D$105)</f>
        <v>2614627.7450000001</v>
      </c>
      <c r="T72" s="24">
        <f ca="1">SUMIF('Costdrivere gns.'!$A$5:$L$105,'Til R-koder'!B72,'Costdrivere gns.'!$E$5:$E$105)</f>
        <v>516258.29</v>
      </c>
      <c r="U72" s="24">
        <f ca="1">SUMIF('Costdrivere gns.'!$A$5:$L$105,'Til R-koder'!B72,'Costdrivere gns.'!$F$5:$F$105)</f>
        <v>14017.09</v>
      </c>
      <c r="V72" s="24">
        <f ca="1">SUMIF('Costdrivere gns.'!$A$5:$L$105,'Til R-koder'!B72,'Costdrivere gns.'!$G$5:$G$105)</f>
        <v>2969717</v>
      </c>
      <c r="W72" s="24">
        <f ca="1">SUMIF('Costdrivere gns.'!$A$5:$L$105,'Til R-koder'!B72,'Costdrivere gns.'!$H$5:$H$105)</f>
        <v>0</v>
      </c>
      <c r="X72" s="24">
        <f ca="1">SUMIF('Costdrivere gns.'!$A$5:$L$105,'Til R-koder'!B72,'Costdrivere gns.'!$I$5:$I$105)</f>
        <v>925453.79</v>
      </c>
      <c r="Y72" s="24">
        <f ca="1">SUMIF('Costdrivere gns.'!$A$5:$L$105,'Til R-koder'!B72,'Costdrivere gns.'!$J$5:$J$105)</f>
        <v>459708.28</v>
      </c>
      <c r="Z72" s="24">
        <f ca="1">SUMIF('Costdrivere gns.'!$A$5:$L$105,'Til R-koder'!B72,'Costdrivere gns.'!$K$5:$K$105)</f>
        <v>1287192.3049999999</v>
      </c>
      <c r="AA72" s="22">
        <f ca="1">SUMIF('Costdrivere gns.'!$A$5:$L$105,'Til R-koder'!B72,'Costdrivere gns.'!$L$5:$L$105)</f>
        <v>2103809.5649999999</v>
      </c>
      <c r="AB72" s="25">
        <v>2819155.125</v>
      </c>
      <c r="AC72" s="25">
        <v>2614627.7450000001</v>
      </c>
      <c r="AD72" s="25">
        <v>516258.29</v>
      </c>
      <c r="AE72" s="25">
        <v>14017.09</v>
      </c>
      <c r="AF72" s="25">
        <v>2969717</v>
      </c>
      <c r="AG72" s="25">
        <v>0</v>
      </c>
      <c r="AH72" s="25">
        <v>925453.79</v>
      </c>
      <c r="AI72" s="25">
        <v>459708.28</v>
      </c>
      <c r="AJ72" s="25">
        <v>1287192.3049999999</v>
      </c>
      <c r="AK72" s="22">
        <v>2103809.5649999999</v>
      </c>
    </row>
    <row r="73" spans="1:37" x14ac:dyDescent="0.2">
      <c r="A73" s="18" t="s">
        <v>179</v>
      </c>
      <c r="B73" s="19" t="s">
        <v>180</v>
      </c>
      <c r="C73" s="20">
        <f ca="1">SUMIF('Netvolumenmål gns.'!$A$4:$R$104,'Til R-koder'!B73,'Netvolumenmål gns.'!$C$4:$C$104)</f>
        <v>35.244293916969752</v>
      </c>
      <c r="D73" s="20">
        <f ca="1">SUMIF('Netvolumenmål gns.'!$A$4:$R$104,'Til R-koder'!B73,'Netvolumenmål gns.'!$D$4:$D$104)</f>
        <v>2.5391227985549852E-2</v>
      </c>
      <c r="E73" s="21">
        <f ca="1">SUMIF('Netvolumenmål gns.'!$A$4:$R$104,'Til R-koder'!B73,'Netvolumenmål gns.'!$E$4:$E$104)</f>
        <v>20059380.868934371</v>
      </c>
      <c r="F73" s="21">
        <f ca="1">SUMIF('Netvolumenmål gns.'!$A$4:$R$104,'Til R-koder'!B73,'Netvolumenmål gns.'!$F$4:$F$104)</f>
        <v>111191652.16</v>
      </c>
      <c r="G73" s="21">
        <f ca="1">SUMIF('Netvolumenmål gns.'!$A$4:$R$104,'Til R-koder'!B73,'Netvolumenmål gns.'!$P$4:$P$104)</f>
        <v>20724218.458799999</v>
      </c>
      <c r="H73" s="21">
        <f ca="1">SUMIF('Netvolumenmål gns.'!$A$4:$R$104,'Til R-koder'!B73,'Netvolumenmål gns.'!$Q$4:$Q$104)</f>
        <v>80851649.259967297</v>
      </c>
      <c r="I73" s="22">
        <f ca="1">SUMIF('Netvolumenmål gns.'!$A$4:$R$104,'Til R-koder'!B73,'Netvolumenmål gns.'!$R$4:$R$104)</f>
        <v>101575867.7187673</v>
      </c>
      <c r="J73" s="20">
        <v>35.244293916969752</v>
      </c>
      <c r="K73" s="20">
        <v>2.5391227985549852E-2</v>
      </c>
      <c r="L73" s="21">
        <v>20059380.868934371</v>
      </c>
      <c r="M73" s="21">
        <v>111191652.16</v>
      </c>
      <c r="N73" s="21">
        <v>20724218.458799999</v>
      </c>
      <c r="O73" s="21">
        <v>80851649.259967297</v>
      </c>
      <c r="P73" s="22">
        <v>101575867.7187673</v>
      </c>
      <c r="Q73" s="23" t="s">
        <v>471</v>
      </c>
      <c r="R73" s="24">
        <f ca="1">SUMIF('Costdrivere gns.'!$A$5:$L$105,'Til R-koder'!B73,'Costdrivere gns.'!$C$5:$C$105)</f>
        <v>5484668.6550000003</v>
      </c>
      <c r="S73" s="24">
        <f ca="1">SUMIF('Costdrivere gns.'!$A$5:$L$105,'Til R-koder'!B73,'Costdrivere gns.'!$D$5:$D$105)</f>
        <v>8987124.6400000006</v>
      </c>
      <c r="T73" s="24">
        <f ca="1">SUMIF('Costdrivere gns.'!$A$5:$L$105,'Til R-koder'!B73,'Costdrivere gns.'!$E$5:$E$105)</f>
        <v>666805.43000000005</v>
      </c>
      <c r="U73" s="24">
        <f ca="1">SUMIF('Costdrivere gns.'!$A$5:$L$105,'Til R-koder'!B73,'Costdrivere gns.'!$F$5:$F$105)</f>
        <v>157860.59</v>
      </c>
      <c r="V73" s="24">
        <f ca="1">SUMIF('Costdrivere gns.'!$A$5:$L$105,'Til R-koder'!B73,'Costdrivere gns.'!$G$5:$G$105)</f>
        <v>0</v>
      </c>
      <c r="W73" s="24">
        <f ca="1">SUMIF('Costdrivere gns.'!$A$5:$L$105,'Til R-koder'!B73,'Costdrivere gns.'!$H$5:$H$105)</f>
        <v>0</v>
      </c>
      <c r="X73" s="24">
        <f ca="1">SUMIF('Costdrivere gns.'!$A$5:$L$105,'Til R-koder'!B73,'Costdrivere gns.'!$I$5:$I$105)</f>
        <v>0</v>
      </c>
      <c r="Y73" s="24">
        <f ca="1">SUMIF('Costdrivere gns.'!$A$5:$L$105,'Til R-koder'!B73,'Costdrivere gns.'!$J$5:$J$105)</f>
        <v>0</v>
      </c>
      <c r="Z73" s="24">
        <f ca="1">SUMIF('Costdrivere gns.'!$A$5:$L$105,'Til R-koder'!B73,'Costdrivere gns.'!$K$5:$K$105)</f>
        <v>1786843.855</v>
      </c>
      <c r="AA73" s="22">
        <f ca="1">SUMIF('Costdrivere gns.'!$A$5:$L$105,'Til R-koder'!B73,'Costdrivere gns.'!$L$5:$L$105)</f>
        <v>2976077.7050000001</v>
      </c>
      <c r="AB73" s="25">
        <v>5484668.6550000003</v>
      </c>
      <c r="AC73" s="25">
        <v>8987124.6400000006</v>
      </c>
      <c r="AD73" s="25">
        <v>666805.43000000005</v>
      </c>
      <c r="AE73" s="25">
        <v>157860.59</v>
      </c>
      <c r="AF73" s="25">
        <v>0</v>
      </c>
      <c r="AG73" s="25">
        <v>0</v>
      </c>
      <c r="AH73" s="25">
        <v>0</v>
      </c>
      <c r="AI73" s="25">
        <v>0</v>
      </c>
      <c r="AJ73" s="25">
        <v>1786843.855</v>
      </c>
      <c r="AK73" s="22">
        <v>2976077.7050000001</v>
      </c>
    </row>
    <row r="74" spans="1:37" x14ac:dyDescent="0.2">
      <c r="A74" s="18" t="s">
        <v>181</v>
      </c>
      <c r="B74" s="19" t="s">
        <v>182</v>
      </c>
      <c r="C74" s="20">
        <f ca="1">SUMIF('Netvolumenmål gns.'!$A$4:$R$104,'Til R-koder'!B74,'Netvolumenmål gns.'!$C$4:$C$104)</f>
        <v>31.082735812552052</v>
      </c>
      <c r="D74" s="20">
        <f ca="1">SUMIF('Netvolumenmål gns.'!$A$4:$R$104,'Til R-koder'!B74,'Netvolumenmål gns.'!$D$4:$D$104)</f>
        <v>0</v>
      </c>
      <c r="E74" s="21">
        <f ca="1">SUMIF('Netvolumenmål gns.'!$A$4:$R$104,'Til R-koder'!B74,'Netvolumenmål gns.'!$E$4:$E$104)</f>
        <v>14099957.145941455</v>
      </c>
      <c r="F74" s="21">
        <f ca="1">SUMIF('Netvolumenmål gns.'!$A$4:$R$104,'Til R-koder'!B74,'Netvolumenmål gns.'!$F$4:$F$104)</f>
        <v>11294533.969999999</v>
      </c>
      <c r="G74" s="21">
        <f ca="1">SUMIF('Netvolumenmål gns.'!$A$4:$R$104,'Til R-koder'!B74,'Netvolumenmål gns.'!$P$4:$P$104)</f>
        <v>14080410.614799999</v>
      </c>
      <c r="H74" s="21">
        <f ca="1">SUMIF('Netvolumenmål gns.'!$A$4:$R$104,'Til R-koder'!B74,'Netvolumenmål gns.'!$Q$4:$Q$104)</f>
        <v>6085034.6065833587</v>
      </c>
      <c r="I74" s="22">
        <f ca="1">SUMIF('Netvolumenmål gns.'!$A$4:$R$104,'Til R-koder'!B74,'Netvolumenmål gns.'!$R$4:$R$104)</f>
        <v>20165445.221383356</v>
      </c>
      <c r="J74" s="20">
        <v>31.082735812552052</v>
      </c>
      <c r="K74" s="20">
        <v>0</v>
      </c>
      <c r="L74" s="21">
        <v>14099957.145941455</v>
      </c>
      <c r="M74" s="21">
        <v>11294533.969999999</v>
      </c>
      <c r="N74" s="21">
        <v>14080410.614799999</v>
      </c>
      <c r="O74" s="21">
        <v>6085034.6065833587</v>
      </c>
      <c r="P74" s="22">
        <v>20165445.221383356</v>
      </c>
      <c r="Q74" s="23" t="s">
        <v>473</v>
      </c>
      <c r="R74" s="24">
        <f ca="1">SUMIF('Costdrivere gns.'!$A$5:$L$105,'Til R-koder'!B74,'Costdrivere gns.'!$C$5:$C$105)</f>
        <v>2016.54</v>
      </c>
      <c r="S74" s="24">
        <f ca="1">SUMIF('Costdrivere gns.'!$A$5:$L$105,'Til R-koder'!B74,'Costdrivere gns.'!$D$5:$D$105)</f>
        <v>11626.69</v>
      </c>
      <c r="T74" s="24">
        <f ca="1">SUMIF('Costdrivere gns.'!$A$5:$L$105,'Til R-koder'!B74,'Costdrivere gns.'!$E$5:$E$105)</f>
        <v>8123.84</v>
      </c>
      <c r="U74" s="24">
        <f ca="1">SUMIF('Costdrivere gns.'!$A$5:$L$105,'Til R-koder'!B74,'Costdrivere gns.'!$F$5:$F$105)</f>
        <v>41010.699999999997</v>
      </c>
      <c r="V74" s="24">
        <f ca="1">SUMIF('Costdrivere gns.'!$A$5:$L$105,'Til R-koder'!B74,'Costdrivere gns.'!$G$5:$G$105)</f>
        <v>9398572.4649999999</v>
      </c>
      <c r="W74" s="24">
        <f ca="1">SUMIF('Costdrivere gns.'!$A$5:$L$105,'Til R-koder'!B74,'Costdrivere gns.'!$H$5:$H$105)</f>
        <v>0</v>
      </c>
      <c r="X74" s="24">
        <f ca="1">SUMIF('Costdrivere gns.'!$A$5:$L$105,'Til R-koder'!B74,'Costdrivere gns.'!$I$5:$I$105)</f>
        <v>1089065.0449999999</v>
      </c>
      <c r="Y74" s="24">
        <f ca="1">SUMIF('Costdrivere gns.'!$A$5:$L$105,'Til R-koder'!B74,'Costdrivere gns.'!$J$5:$J$105)</f>
        <v>1594547.9</v>
      </c>
      <c r="Z74" s="24">
        <f ca="1">SUMIF('Costdrivere gns.'!$A$5:$L$105,'Til R-koder'!B74,'Costdrivere gns.'!$K$5:$K$105)</f>
        <v>105137.78</v>
      </c>
      <c r="AA74" s="22">
        <f ca="1">SUMIF('Costdrivere gns.'!$A$5:$L$105,'Til R-koder'!B74,'Costdrivere gns.'!$L$5:$L$105)</f>
        <v>1849856.1850000001</v>
      </c>
      <c r="AB74" s="25">
        <v>2016.54</v>
      </c>
      <c r="AC74" s="25">
        <v>11626.69</v>
      </c>
      <c r="AD74" s="25">
        <v>8123.84</v>
      </c>
      <c r="AE74" s="25">
        <v>41010.699999999997</v>
      </c>
      <c r="AF74" s="25">
        <v>9398572.4649999999</v>
      </c>
      <c r="AG74" s="25">
        <v>0</v>
      </c>
      <c r="AH74" s="25">
        <v>1089065.0449999999</v>
      </c>
      <c r="AI74" s="25">
        <v>1594547.9</v>
      </c>
      <c r="AJ74" s="25">
        <v>105137.78</v>
      </c>
      <c r="AK74" s="22">
        <v>1849856.1850000001</v>
      </c>
    </row>
    <row r="75" spans="1:37" x14ac:dyDescent="0.2">
      <c r="A75" s="18" t="s">
        <v>183</v>
      </c>
      <c r="B75" s="19" t="s">
        <v>184</v>
      </c>
      <c r="C75" s="20">
        <f ca="1">SUMIF('Netvolumenmål gns.'!$A$4:$R$104,'Til R-koder'!B75,'Netvolumenmål gns.'!$C$4:$C$104)</f>
        <v>30.600927827169301</v>
      </c>
      <c r="D75" s="20">
        <f ca="1">SUMIF('Netvolumenmål gns.'!$A$4:$R$104,'Til R-koder'!B75,'Netvolumenmål gns.'!$D$4:$D$104)</f>
        <v>2.4295538243855164E-2</v>
      </c>
      <c r="E75" s="21">
        <f ca="1">SUMIF('Netvolumenmål gns.'!$A$4:$R$104,'Til R-koder'!B75,'Netvolumenmål gns.'!$E$4:$E$104)</f>
        <v>18540033.319278501</v>
      </c>
      <c r="F75" s="21">
        <f ca="1">SUMIF('Netvolumenmål gns.'!$A$4:$R$104,'Til R-koder'!B75,'Netvolumenmål gns.'!$F$4:$F$104)</f>
        <v>77351829.484999999</v>
      </c>
      <c r="G75" s="21">
        <f ca="1">SUMIF('Netvolumenmål gns.'!$A$4:$R$104,'Til R-koder'!B75,'Netvolumenmål gns.'!$P$4:$P$104)</f>
        <v>20796884.668399997</v>
      </c>
      <c r="H75" s="21">
        <f ca="1">SUMIF('Netvolumenmål gns.'!$A$4:$R$104,'Til R-koder'!B75,'Netvolumenmål gns.'!$Q$4:$Q$104)</f>
        <v>60923623.10100811</v>
      </c>
      <c r="I75" s="22">
        <f ca="1">SUMIF('Netvolumenmål gns.'!$A$4:$R$104,'Til R-koder'!B75,'Netvolumenmål gns.'!$R$4:$R$104)</f>
        <v>81720507.769408107</v>
      </c>
      <c r="J75" s="20">
        <v>30.600927827169301</v>
      </c>
      <c r="K75" s="20">
        <v>2.4295538243855164E-2</v>
      </c>
      <c r="L75" s="21">
        <v>18540033.319278501</v>
      </c>
      <c r="M75" s="21">
        <v>77351829.484999999</v>
      </c>
      <c r="N75" s="21">
        <v>20796884.668399997</v>
      </c>
      <c r="O75" s="21">
        <v>60923623.10100811</v>
      </c>
      <c r="P75" s="22">
        <v>81720507.769408107</v>
      </c>
      <c r="Q75" s="23" t="s">
        <v>472</v>
      </c>
      <c r="R75" s="24">
        <f ca="1">SUMIF('Costdrivere gns.'!$A$5:$L$105,'Til R-koder'!B75,'Costdrivere gns.'!$C$5:$C$105)</f>
        <v>2936710.9849999999</v>
      </c>
      <c r="S75" s="24">
        <f ca="1">SUMIF('Costdrivere gns.'!$A$5:$L$105,'Til R-koder'!B75,'Costdrivere gns.'!$D$5:$D$105)</f>
        <v>8539012.1150000002</v>
      </c>
      <c r="T75" s="24">
        <f ca="1">SUMIF('Costdrivere gns.'!$A$5:$L$105,'Til R-koder'!B75,'Costdrivere gns.'!$E$5:$E$105)</f>
        <v>582950.57999999996</v>
      </c>
      <c r="U75" s="24">
        <f ca="1">SUMIF('Costdrivere gns.'!$A$5:$L$105,'Til R-koder'!B75,'Costdrivere gns.'!$F$5:$F$105)</f>
        <v>199140.61</v>
      </c>
      <c r="V75" s="24">
        <f ca="1">SUMIF('Costdrivere gns.'!$A$5:$L$105,'Til R-koder'!B75,'Costdrivere gns.'!$G$5:$G$105)</f>
        <v>705932.46</v>
      </c>
      <c r="W75" s="24">
        <f ca="1">SUMIF('Costdrivere gns.'!$A$5:$L$105,'Til R-koder'!B75,'Costdrivere gns.'!$H$5:$H$105)</f>
        <v>74443.38</v>
      </c>
      <c r="X75" s="24">
        <f ca="1">SUMIF('Costdrivere gns.'!$A$5:$L$105,'Til R-koder'!B75,'Costdrivere gns.'!$I$5:$I$105)</f>
        <v>829074.19499999995</v>
      </c>
      <c r="Y75" s="24">
        <f ca="1">SUMIF('Costdrivere gns.'!$A$5:$L$105,'Til R-koder'!B75,'Costdrivere gns.'!$J$5:$J$105)</f>
        <v>674030.31</v>
      </c>
      <c r="Z75" s="24">
        <f ca="1">SUMIF('Costdrivere gns.'!$A$5:$L$105,'Til R-koder'!B75,'Costdrivere gns.'!$K$5:$K$105)</f>
        <v>1280331.0349999999</v>
      </c>
      <c r="AA75" s="22">
        <f ca="1">SUMIF('Costdrivere gns.'!$A$5:$L$105,'Til R-koder'!B75,'Costdrivere gns.'!$L$5:$L$105)</f>
        <v>2718407.645</v>
      </c>
      <c r="AB75" s="25">
        <v>2936710.9849999999</v>
      </c>
      <c r="AC75" s="25">
        <v>8539012.1150000002</v>
      </c>
      <c r="AD75" s="25">
        <v>582950.57999999996</v>
      </c>
      <c r="AE75" s="25">
        <v>199140.61</v>
      </c>
      <c r="AF75" s="25">
        <v>705932.46</v>
      </c>
      <c r="AG75" s="25">
        <v>74443.38</v>
      </c>
      <c r="AH75" s="25">
        <v>829074.19499999995</v>
      </c>
      <c r="AI75" s="25">
        <v>674030.31</v>
      </c>
      <c r="AJ75" s="25">
        <v>1280331.0349999999</v>
      </c>
      <c r="AK75" s="22">
        <v>2718407.645</v>
      </c>
    </row>
    <row r="76" spans="1:37" x14ac:dyDescent="0.2">
      <c r="A76" s="18" t="s">
        <v>185</v>
      </c>
      <c r="B76" s="19" t="s">
        <v>186</v>
      </c>
      <c r="C76" s="20">
        <f ca="1">SUMIF('Netvolumenmål gns.'!$A$4:$R$104,'Til R-koder'!B76,'Netvolumenmål gns.'!$C$4:$C$104)</f>
        <v>37.211245048214096</v>
      </c>
      <c r="D76" s="20">
        <f ca="1">SUMIF('Netvolumenmål gns.'!$A$4:$R$104,'Til R-koder'!B76,'Netvolumenmål gns.'!$D$4:$D$104)</f>
        <v>5.1350782037392448E-2</v>
      </c>
      <c r="E76" s="21">
        <f ca="1">SUMIF('Netvolumenmål gns.'!$A$4:$R$104,'Til R-koder'!B76,'Netvolumenmål gns.'!$E$4:$E$104)</f>
        <v>45892767.41227556</v>
      </c>
      <c r="F76" s="21">
        <f ca="1">SUMIF('Netvolumenmål gns.'!$A$4:$R$104,'Til R-koder'!B76,'Netvolumenmål gns.'!$F$4:$F$104)</f>
        <v>127020487.89</v>
      </c>
      <c r="G76" s="21">
        <f ca="1">SUMIF('Netvolumenmål gns.'!$A$4:$R$104,'Til R-koder'!B76,'Netvolumenmål gns.'!$P$4:$P$104)</f>
        <v>80348979.40079999</v>
      </c>
      <c r="H76" s="21">
        <f ca="1">SUMIF('Netvolumenmål gns.'!$A$4:$R$104,'Til R-koder'!B76,'Netvolumenmål gns.'!$Q$4:$Q$104)</f>
        <v>105121570.91316904</v>
      </c>
      <c r="I76" s="22">
        <f ca="1">SUMIF('Netvolumenmål gns.'!$A$4:$R$104,'Til R-koder'!B76,'Netvolumenmål gns.'!$R$4:$R$104)</f>
        <v>185470550.31396902</v>
      </c>
      <c r="J76" s="20">
        <v>37.211245048214096</v>
      </c>
      <c r="K76" s="20">
        <v>5.1350782037392448E-2</v>
      </c>
      <c r="L76" s="21">
        <v>45892767.41227556</v>
      </c>
      <c r="M76" s="21">
        <v>127020487.89</v>
      </c>
      <c r="N76" s="21">
        <v>80348979.40079999</v>
      </c>
      <c r="O76" s="21">
        <v>105121570.91316904</v>
      </c>
      <c r="P76" s="22">
        <v>185470550.31396902</v>
      </c>
      <c r="Q76" s="23" t="s">
        <v>472</v>
      </c>
      <c r="R76" s="24">
        <f ca="1">SUMIF('Costdrivere gns.'!$A$5:$L$105,'Til R-koder'!B76,'Costdrivere gns.'!$C$5:$C$105)</f>
        <v>5135071.16</v>
      </c>
      <c r="S76" s="24">
        <f ca="1">SUMIF('Costdrivere gns.'!$A$5:$L$105,'Til R-koder'!B76,'Costdrivere gns.'!$D$5:$D$105)</f>
        <v>10050619.869999999</v>
      </c>
      <c r="T76" s="24">
        <f ca="1">SUMIF('Costdrivere gns.'!$A$5:$L$105,'Til R-koder'!B76,'Costdrivere gns.'!$E$5:$E$105)</f>
        <v>580541.96</v>
      </c>
      <c r="U76" s="24">
        <f ca="1">SUMIF('Costdrivere gns.'!$A$5:$L$105,'Til R-koder'!B76,'Costdrivere gns.'!$F$5:$F$105)</f>
        <v>167507.29</v>
      </c>
      <c r="V76" s="24">
        <f ca="1">SUMIF('Costdrivere gns.'!$A$5:$L$105,'Til R-koder'!B76,'Costdrivere gns.'!$G$5:$G$105)</f>
        <v>14387646.395</v>
      </c>
      <c r="W76" s="24">
        <f ca="1">SUMIF('Costdrivere gns.'!$A$5:$L$105,'Til R-koder'!B76,'Costdrivere gns.'!$H$5:$H$105)</f>
        <v>5726.41</v>
      </c>
      <c r="X76" s="24">
        <f ca="1">SUMIF('Costdrivere gns.'!$A$5:$L$105,'Til R-koder'!B76,'Costdrivere gns.'!$I$5:$I$105)</f>
        <v>2514692.2349999999</v>
      </c>
      <c r="Y76" s="24">
        <f ca="1">SUMIF('Costdrivere gns.'!$A$5:$L$105,'Til R-koder'!B76,'Costdrivere gns.'!$J$5:$J$105)</f>
        <v>4018668.07</v>
      </c>
      <c r="Z76" s="24">
        <f ca="1">SUMIF('Costdrivere gns.'!$A$5:$L$105,'Til R-koder'!B76,'Costdrivere gns.'!$K$5:$K$105)</f>
        <v>1764108.59</v>
      </c>
      <c r="AA76" s="22">
        <f ca="1">SUMIF('Costdrivere gns.'!$A$5:$L$105,'Til R-koder'!B76,'Costdrivere gns.'!$L$5:$L$105)</f>
        <v>7268185.4349999996</v>
      </c>
      <c r="AB76" s="25">
        <v>5135071.16</v>
      </c>
      <c r="AC76" s="25">
        <v>10050619.869999999</v>
      </c>
      <c r="AD76" s="25">
        <v>580541.96</v>
      </c>
      <c r="AE76" s="25">
        <v>167507.29</v>
      </c>
      <c r="AF76" s="25">
        <v>14387646.395</v>
      </c>
      <c r="AG76" s="25">
        <v>5726.41</v>
      </c>
      <c r="AH76" s="25">
        <v>2514692.2349999999</v>
      </c>
      <c r="AI76" s="25">
        <v>4018668.07</v>
      </c>
      <c r="AJ76" s="25">
        <v>1764108.59</v>
      </c>
      <c r="AK76" s="22">
        <v>7268185.4349999996</v>
      </c>
    </row>
    <row r="77" spans="1:37" x14ac:dyDescent="0.2">
      <c r="A77" s="18" t="s">
        <v>187</v>
      </c>
      <c r="B77" s="19" t="s">
        <v>188</v>
      </c>
      <c r="C77" s="20">
        <f ca="1">SUMIF('Netvolumenmål gns.'!$A$4:$R$104,'Til R-koder'!B77,'Netvolumenmål gns.'!$C$4:$C$104)</f>
        <v>44.197708294805196</v>
      </c>
      <c r="D77" s="20">
        <f ca="1">SUMIF('Netvolumenmål gns.'!$A$4:$R$104,'Til R-koder'!B77,'Netvolumenmål gns.'!$D$4:$D$104)</f>
        <v>6.3021569781828851E-2</v>
      </c>
      <c r="E77" s="21">
        <f ca="1">SUMIF('Netvolumenmål gns.'!$A$4:$R$104,'Til R-koder'!B77,'Netvolumenmål gns.'!$E$4:$E$104)</f>
        <v>19159141.004585132</v>
      </c>
      <c r="F77" s="21">
        <f ca="1">SUMIF('Netvolumenmål gns.'!$A$4:$R$104,'Til R-koder'!B77,'Netvolumenmål gns.'!$F$4:$F$104)</f>
        <v>67701686.984999999</v>
      </c>
      <c r="G77" s="21">
        <f ca="1">SUMIF('Netvolumenmål gns.'!$A$4:$R$104,'Til R-koder'!B77,'Netvolumenmål gns.'!$P$4:$P$104)</f>
        <v>23036666.149599999</v>
      </c>
      <c r="H77" s="21">
        <f ca="1">SUMIF('Netvolumenmål gns.'!$A$4:$R$104,'Til R-koder'!B77,'Netvolumenmål gns.'!$Q$4:$Q$104)</f>
        <v>52605746.690327562</v>
      </c>
      <c r="I77" s="22">
        <f ca="1">SUMIF('Netvolumenmål gns.'!$A$4:$R$104,'Til R-koder'!B77,'Netvolumenmål gns.'!$R$4:$R$104)</f>
        <v>75642412.839927554</v>
      </c>
      <c r="J77" s="20">
        <v>44.197708294805196</v>
      </c>
      <c r="K77" s="20">
        <v>6.3021569781828851E-2</v>
      </c>
      <c r="L77" s="21">
        <v>19159141.004585132</v>
      </c>
      <c r="M77" s="21">
        <v>67701686.984999999</v>
      </c>
      <c r="N77" s="21">
        <v>23036666.149599999</v>
      </c>
      <c r="O77" s="21">
        <v>52605746.690327562</v>
      </c>
      <c r="P77" s="22">
        <v>75642412.839927554</v>
      </c>
      <c r="Q77" s="23" t="s">
        <v>472</v>
      </c>
      <c r="R77" s="24">
        <f ca="1">SUMIF('Costdrivere gns.'!$A$5:$L$105,'Til R-koder'!B77,'Costdrivere gns.'!$C$5:$C$105)</f>
        <v>2848518.2149999999</v>
      </c>
      <c r="S77" s="24">
        <f ca="1">SUMIF('Costdrivere gns.'!$A$5:$L$105,'Til R-koder'!B77,'Costdrivere gns.'!$D$5:$D$105)</f>
        <v>2070957.875</v>
      </c>
      <c r="T77" s="24">
        <f ca="1">SUMIF('Costdrivere gns.'!$A$5:$L$105,'Til R-koder'!B77,'Costdrivere gns.'!$E$5:$E$105)</f>
        <v>16412.2</v>
      </c>
      <c r="U77" s="24">
        <f ca="1">SUMIF('Costdrivere gns.'!$A$5:$L$105,'Til R-koder'!B77,'Costdrivere gns.'!$F$5:$F$105)</f>
        <v>182846.51</v>
      </c>
      <c r="V77" s="24">
        <f ca="1">SUMIF('Costdrivere gns.'!$A$5:$L$105,'Til R-koder'!B77,'Costdrivere gns.'!$G$5:$G$105)</f>
        <v>5833678.1050000004</v>
      </c>
      <c r="W77" s="24">
        <f ca="1">SUMIF('Costdrivere gns.'!$A$5:$L$105,'Til R-koder'!B77,'Costdrivere gns.'!$H$5:$H$105)</f>
        <v>0</v>
      </c>
      <c r="X77" s="24">
        <f ca="1">SUMIF('Costdrivere gns.'!$A$5:$L$105,'Til R-koder'!B77,'Costdrivere gns.'!$I$5:$I$105)</f>
        <v>964427.67500000005</v>
      </c>
      <c r="Y77" s="24">
        <f ca="1">SUMIF('Costdrivere gns.'!$A$5:$L$105,'Til R-koder'!B77,'Costdrivere gns.'!$J$5:$J$105)</f>
        <v>1176809.54</v>
      </c>
      <c r="Z77" s="24">
        <f ca="1">SUMIF('Costdrivere gns.'!$A$5:$L$105,'Til R-koder'!B77,'Costdrivere gns.'!$K$5:$K$105)</f>
        <v>1494879.53</v>
      </c>
      <c r="AA77" s="22">
        <f ca="1">SUMIF('Costdrivere gns.'!$A$5:$L$105,'Til R-koder'!B77,'Costdrivere gns.'!$L$5:$L$105)</f>
        <v>4570611.3499999996</v>
      </c>
      <c r="AB77" s="25">
        <v>2848518.2149999999</v>
      </c>
      <c r="AC77" s="25">
        <v>2070957.875</v>
      </c>
      <c r="AD77" s="25">
        <v>16412.2</v>
      </c>
      <c r="AE77" s="25">
        <v>182846.51</v>
      </c>
      <c r="AF77" s="25">
        <v>5833678.1050000004</v>
      </c>
      <c r="AG77" s="25">
        <v>0</v>
      </c>
      <c r="AH77" s="25">
        <v>964427.67500000005</v>
      </c>
      <c r="AI77" s="25">
        <v>1176809.54</v>
      </c>
      <c r="AJ77" s="25">
        <v>1494879.53</v>
      </c>
      <c r="AK77" s="22">
        <v>4570611.3499999996</v>
      </c>
    </row>
    <row r="78" spans="1:37" x14ac:dyDescent="0.2">
      <c r="A78" s="18" t="s">
        <v>189</v>
      </c>
      <c r="B78" s="19" t="s">
        <v>190</v>
      </c>
      <c r="C78" s="20">
        <f ca="1">SUMIF('Netvolumenmål gns.'!$A$4:$R$104,'Til R-koder'!B78,'Netvolumenmål gns.'!$C$4:$C$104)</f>
        <v>35.657106762875749</v>
      </c>
      <c r="D78" s="20">
        <f ca="1">SUMIF('Netvolumenmål gns.'!$A$4:$R$104,'Til R-koder'!B78,'Netvolumenmål gns.'!$D$4:$D$104)</f>
        <v>4.9797553569080298E-2</v>
      </c>
      <c r="E78" s="21">
        <f ca="1">SUMIF('Netvolumenmål gns.'!$A$4:$R$104,'Til R-koder'!B78,'Netvolumenmål gns.'!$E$4:$E$104)</f>
        <v>45522245.533533633</v>
      </c>
      <c r="F78" s="21">
        <f ca="1">SUMIF('Netvolumenmål gns.'!$A$4:$R$104,'Til R-koder'!B78,'Netvolumenmål gns.'!$F$4:$F$104)</f>
        <v>188672341.76999998</v>
      </c>
      <c r="G78" s="21">
        <f ca="1">SUMIF('Netvolumenmål gns.'!$A$4:$R$104,'Til R-koder'!B78,'Netvolumenmål gns.'!$P$4:$P$104)</f>
        <v>65771489.988799997</v>
      </c>
      <c r="H78" s="21">
        <f ca="1">SUMIF('Netvolumenmål gns.'!$A$4:$R$104,'Til R-koder'!B78,'Netvolumenmål gns.'!$Q$4:$Q$104)</f>
        <v>122024551.03160012</v>
      </c>
      <c r="I78" s="22">
        <f ca="1">SUMIF('Netvolumenmål gns.'!$A$4:$R$104,'Til R-koder'!B78,'Netvolumenmål gns.'!$R$4:$R$104)</f>
        <v>187796041.02040011</v>
      </c>
      <c r="J78" s="20">
        <v>35.657106762875749</v>
      </c>
      <c r="K78" s="20">
        <v>4.9797553569080298E-2</v>
      </c>
      <c r="L78" s="21">
        <v>45522245.533533633</v>
      </c>
      <c r="M78" s="21">
        <v>188672341.76999998</v>
      </c>
      <c r="N78" s="21">
        <v>65771489.988799997</v>
      </c>
      <c r="O78" s="21">
        <v>122024551.03160012</v>
      </c>
      <c r="P78" s="22">
        <v>187796041.02040011</v>
      </c>
      <c r="Q78" s="23" t="s">
        <v>472</v>
      </c>
      <c r="R78" s="24">
        <f ca="1">SUMIF('Costdrivere gns.'!$A$5:$L$105,'Til R-koder'!B78,'Costdrivere gns.'!$C$5:$C$105)</f>
        <v>8682921.8100000005</v>
      </c>
      <c r="S78" s="24">
        <f ca="1">SUMIF('Costdrivere gns.'!$A$5:$L$105,'Til R-koder'!B78,'Costdrivere gns.'!$D$5:$D$105)</f>
        <v>6548212.3150000004</v>
      </c>
      <c r="T78" s="24">
        <f ca="1">SUMIF('Costdrivere gns.'!$A$5:$L$105,'Til R-koder'!B78,'Costdrivere gns.'!$E$5:$E$105)</f>
        <v>1706489.115</v>
      </c>
      <c r="U78" s="24">
        <f ca="1">SUMIF('Costdrivere gns.'!$A$5:$L$105,'Til R-koder'!B78,'Costdrivere gns.'!$F$5:$F$105)</f>
        <v>62250.57</v>
      </c>
      <c r="V78" s="24">
        <f ca="1">SUMIF('Costdrivere gns.'!$A$5:$L$105,'Til R-koder'!B78,'Costdrivere gns.'!$G$5:$G$105)</f>
        <v>14747429.855</v>
      </c>
      <c r="W78" s="24">
        <f ca="1">SUMIF('Costdrivere gns.'!$A$5:$L$105,'Til R-koder'!B78,'Costdrivere gns.'!$H$5:$H$105)</f>
        <v>37221.69</v>
      </c>
      <c r="X78" s="24">
        <f ca="1">SUMIF('Costdrivere gns.'!$A$5:$L$105,'Til R-koder'!B78,'Costdrivere gns.'!$I$5:$I$105)</f>
        <v>2968899.03</v>
      </c>
      <c r="Y78" s="24">
        <f ca="1">SUMIF('Costdrivere gns.'!$A$5:$L$105,'Til R-koder'!B78,'Costdrivere gns.'!$J$5:$J$105)</f>
        <v>1652391.905</v>
      </c>
      <c r="Z78" s="24">
        <f ca="1">SUMIF('Costdrivere gns.'!$A$5:$L$105,'Til R-koder'!B78,'Costdrivere gns.'!$K$5:$K$105)</f>
        <v>1987172.66</v>
      </c>
      <c r="AA78" s="22">
        <f ca="1">SUMIF('Costdrivere gns.'!$A$5:$L$105,'Til R-koder'!B78,'Costdrivere gns.'!$L$5:$L$105)</f>
        <v>7129256.585</v>
      </c>
      <c r="AB78" s="25">
        <v>8682921.8100000005</v>
      </c>
      <c r="AC78" s="25">
        <v>6548212.3150000004</v>
      </c>
      <c r="AD78" s="25">
        <v>1706489.115</v>
      </c>
      <c r="AE78" s="25">
        <v>62250.57</v>
      </c>
      <c r="AF78" s="25">
        <v>14747429.855</v>
      </c>
      <c r="AG78" s="25">
        <v>37221.69</v>
      </c>
      <c r="AH78" s="25">
        <v>2968899.03</v>
      </c>
      <c r="AI78" s="25">
        <v>1652391.905</v>
      </c>
      <c r="AJ78" s="25">
        <v>1987172.66</v>
      </c>
      <c r="AK78" s="22">
        <v>7129256.585</v>
      </c>
    </row>
    <row r="79" spans="1:37" x14ac:dyDescent="0.2">
      <c r="A79" s="18" t="s">
        <v>191</v>
      </c>
      <c r="B79" s="19" t="s">
        <v>192</v>
      </c>
      <c r="C79" s="20">
        <f ca="1">SUMIF('Netvolumenmål gns.'!$A$4:$R$104,'Til R-koder'!B79,'Netvolumenmål gns.'!$C$4:$C$104)</f>
        <v>36.551152131321999</v>
      </c>
      <c r="D79" s="20">
        <f ca="1">SUMIF('Netvolumenmål gns.'!$A$4:$R$104,'Til R-koder'!B79,'Netvolumenmål gns.'!$D$4:$D$104)</f>
        <v>4.8839386826805345E-2</v>
      </c>
      <c r="E79" s="21">
        <f ca="1">SUMIF('Netvolumenmål gns.'!$A$4:$R$104,'Til R-koder'!B79,'Netvolumenmål gns.'!$E$4:$E$104)</f>
        <v>55798571.467730716</v>
      </c>
      <c r="F79" s="21">
        <f ca="1">SUMIF('Netvolumenmål gns.'!$A$4:$R$104,'Til R-koder'!B79,'Netvolumenmål gns.'!$F$4:$F$104)</f>
        <v>189873724.04000002</v>
      </c>
      <c r="G79" s="21">
        <f ca="1">SUMIF('Netvolumenmål gns.'!$A$4:$R$104,'Til R-koder'!B79,'Netvolumenmål gns.'!$P$4:$P$104)</f>
        <v>66528865.9652</v>
      </c>
      <c r="H79" s="21">
        <f ca="1">SUMIF('Netvolumenmål gns.'!$A$4:$R$104,'Til R-koder'!B79,'Netvolumenmål gns.'!$Q$4:$Q$104)</f>
        <v>107294300.70194456</v>
      </c>
      <c r="I79" s="22">
        <f ca="1">SUMIF('Netvolumenmål gns.'!$A$4:$R$104,'Til R-koder'!B79,'Netvolumenmål gns.'!$R$4:$R$104)</f>
        <v>173823166.66714457</v>
      </c>
      <c r="J79" s="20">
        <v>36.551152131321999</v>
      </c>
      <c r="K79" s="20">
        <v>4.8839386826805345E-2</v>
      </c>
      <c r="L79" s="21">
        <v>55798571.467730716</v>
      </c>
      <c r="M79" s="21">
        <v>189873724.04000002</v>
      </c>
      <c r="N79" s="21">
        <v>66528865.9652</v>
      </c>
      <c r="O79" s="21">
        <v>107294300.70194456</v>
      </c>
      <c r="P79" s="22">
        <v>173823166.66714457</v>
      </c>
      <c r="Q79" s="23" t="s">
        <v>472</v>
      </c>
      <c r="R79" s="24">
        <f ca="1">SUMIF('Costdrivere gns.'!$A$5:$L$105,'Til R-koder'!B79,'Costdrivere gns.'!$C$5:$C$105)</f>
        <v>5517066.1349999998</v>
      </c>
      <c r="S79" s="24">
        <f ca="1">SUMIF('Costdrivere gns.'!$A$5:$L$105,'Til R-koder'!B79,'Costdrivere gns.'!$D$5:$D$105)</f>
        <v>18006168.390000001</v>
      </c>
      <c r="T79" s="24">
        <f ca="1">SUMIF('Costdrivere gns.'!$A$5:$L$105,'Til R-koder'!B79,'Costdrivere gns.'!$E$5:$E$105)</f>
        <v>855051.54</v>
      </c>
      <c r="U79" s="24">
        <f ca="1">SUMIF('Costdrivere gns.'!$A$5:$L$105,'Til R-koder'!B79,'Costdrivere gns.'!$F$5:$F$105)</f>
        <v>343314.65</v>
      </c>
      <c r="V79" s="24">
        <f ca="1">SUMIF('Costdrivere gns.'!$A$5:$L$105,'Til R-koder'!B79,'Costdrivere gns.'!$G$5:$G$105)</f>
        <v>18725400.27</v>
      </c>
      <c r="W79" s="24">
        <f ca="1">SUMIF('Costdrivere gns.'!$A$5:$L$105,'Til R-koder'!B79,'Costdrivere gns.'!$H$5:$H$105)</f>
        <v>20042.45</v>
      </c>
      <c r="X79" s="24">
        <f ca="1">SUMIF('Costdrivere gns.'!$A$5:$L$105,'Til R-koder'!B79,'Costdrivere gns.'!$I$5:$I$105)</f>
        <v>2887948.04</v>
      </c>
      <c r="Y79" s="24">
        <f ca="1">SUMIF('Costdrivere gns.'!$A$5:$L$105,'Til R-koder'!B79,'Costdrivere gns.'!$J$5:$J$105)</f>
        <v>1649898.635</v>
      </c>
      <c r="Z79" s="24">
        <f ca="1">SUMIF('Costdrivere gns.'!$A$5:$L$105,'Til R-koder'!B79,'Costdrivere gns.'!$K$5:$K$105)</f>
        <v>1934135.88</v>
      </c>
      <c r="AA79" s="22">
        <f ca="1">SUMIF('Costdrivere gns.'!$A$5:$L$105,'Til R-koder'!B79,'Costdrivere gns.'!$L$5:$L$105)</f>
        <v>5859545.4800000004</v>
      </c>
      <c r="AB79" s="25">
        <v>5517066.1349999998</v>
      </c>
      <c r="AC79" s="25">
        <v>18006168.390000001</v>
      </c>
      <c r="AD79" s="25">
        <v>855051.54</v>
      </c>
      <c r="AE79" s="25">
        <v>343314.65</v>
      </c>
      <c r="AF79" s="25">
        <v>18725400.27</v>
      </c>
      <c r="AG79" s="25">
        <v>20042.45</v>
      </c>
      <c r="AH79" s="25">
        <v>2887948.04</v>
      </c>
      <c r="AI79" s="25">
        <v>1649898.635</v>
      </c>
      <c r="AJ79" s="25">
        <v>1934135.88</v>
      </c>
      <c r="AK79" s="22">
        <v>5859545.4800000004</v>
      </c>
    </row>
    <row r="80" spans="1:37" x14ac:dyDescent="0.2">
      <c r="A80" s="18" t="s">
        <v>193</v>
      </c>
      <c r="B80" s="19" t="s">
        <v>194</v>
      </c>
      <c r="C80" s="20">
        <f ca="1">SUMIF('Netvolumenmål gns.'!$A$4:$R$104,'Til R-koder'!B80,'Netvolumenmål gns.'!$C$4:$C$104)</f>
        <v>33.107345370051647</v>
      </c>
      <c r="D80" s="20">
        <f ca="1">SUMIF('Netvolumenmål gns.'!$A$4:$R$104,'Til R-koder'!B80,'Netvolumenmål gns.'!$D$4:$D$104)</f>
        <v>3.7150184667365888E-2</v>
      </c>
      <c r="E80" s="21">
        <f ca="1">SUMIF('Netvolumenmål gns.'!$A$4:$R$104,'Til R-koder'!B80,'Netvolumenmål gns.'!$E$4:$E$104)</f>
        <v>34694513.664287522</v>
      </c>
      <c r="F80" s="21">
        <f ca="1">SUMIF('Netvolumenmål gns.'!$A$4:$R$104,'Til R-koder'!B80,'Netvolumenmål gns.'!$F$4:$F$104)</f>
        <v>116925183.55000001</v>
      </c>
      <c r="G80" s="21">
        <f ca="1">SUMIF('Netvolumenmål gns.'!$A$4:$R$104,'Til R-koder'!B80,'Netvolumenmål gns.'!$P$4:$P$104)</f>
        <v>55956537.879999995</v>
      </c>
      <c r="H80" s="21">
        <f ca="1">SUMIF('Netvolumenmål gns.'!$A$4:$R$104,'Til R-koder'!B80,'Netvolumenmål gns.'!$Q$4:$Q$104)</f>
        <v>92072349.91280067</v>
      </c>
      <c r="I80" s="22">
        <f ca="1">SUMIF('Netvolumenmål gns.'!$A$4:$R$104,'Til R-koder'!B80,'Netvolumenmål gns.'!$R$4:$R$104)</f>
        <v>148028887.79280066</v>
      </c>
      <c r="J80" s="20">
        <v>33.107345370051647</v>
      </c>
      <c r="K80" s="20">
        <v>3.7150184667365888E-2</v>
      </c>
      <c r="L80" s="21">
        <v>34694513.664287522</v>
      </c>
      <c r="M80" s="21">
        <v>116925183.55000001</v>
      </c>
      <c r="N80" s="21">
        <v>55956537.879999995</v>
      </c>
      <c r="O80" s="21">
        <v>92072349.91280067</v>
      </c>
      <c r="P80" s="22">
        <v>148028887.79280066</v>
      </c>
      <c r="Q80" s="23" t="s">
        <v>472</v>
      </c>
      <c r="R80" s="24">
        <f ca="1">SUMIF('Costdrivere gns.'!$A$5:$L$105,'Til R-koder'!B80,'Costdrivere gns.'!$C$5:$C$105)</f>
        <v>6165584.4900000002</v>
      </c>
      <c r="S80" s="24">
        <f ca="1">SUMIF('Costdrivere gns.'!$A$5:$L$105,'Til R-koder'!B80,'Costdrivere gns.'!$D$5:$D$105)</f>
        <v>4897945.0549999997</v>
      </c>
      <c r="T80" s="24">
        <f ca="1">SUMIF('Costdrivere gns.'!$A$5:$L$105,'Til R-koder'!B80,'Costdrivere gns.'!$E$5:$E$105)</f>
        <v>1119246.76</v>
      </c>
      <c r="U80" s="24">
        <f ca="1">SUMIF('Costdrivere gns.'!$A$5:$L$105,'Til R-koder'!B80,'Costdrivere gns.'!$F$5:$F$105)</f>
        <v>116323.48</v>
      </c>
      <c r="V80" s="24">
        <f ca="1">SUMIF('Costdrivere gns.'!$A$5:$L$105,'Til R-koder'!B80,'Costdrivere gns.'!$G$5:$G$105)</f>
        <v>11385991.305</v>
      </c>
      <c r="W80" s="24">
        <f ca="1">SUMIF('Costdrivere gns.'!$A$5:$L$105,'Til R-koder'!B80,'Costdrivere gns.'!$H$5:$H$105)</f>
        <v>25768.86</v>
      </c>
      <c r="X80" s="24">
        <f ca="1">SUMIF('Costdrivere gns.'!$A$5:$L$105,'Til R-koder'!B80,'Costdrivere gns.'!$I$5:$I$105)</f>
        <v>1191923.1399999999</v>
      </c>
      <c r="Y80" s="24">
        <f ca="1">SUMIF('Costdrivere gns.'!$A$5:$L$105,'Til R-koder'!B80,'Costdrivere gns.'!$J$5:$J$105)</f>
        <v>3174632.165</v>
      </c>
      <c r="Z80" s="24">
        <f ca="1">SUMIF('Costdrivere gns.'!$A$5:$L$105,'Til R-koder'!B80,'Costdrivere gns.'!$K$5:$K$105)</f>
        <v>1728858.17</v>
      </c>
      <c r="AA80" s="22">
        <f ca="1">SUMIF('Costdrivere gns.'!$A$5:$L$105,'Til R-koder'!B80,'Costdrivere gns.'!$L$5:$L$105)</f>
        <v>4888240.2300000004</v>
      </c>
      <c r="AB80" s="25">
        <v>6165584.4900000002</v>
      </c>
      <c r="AC80" s="25">
        <v>4897945.0549999997</v>
      </c>
      <c r="AD80" s="25">
        <v>1119246.76</v>
      </c>
      <c r="AE80" s="25">
        <v>116323.48</v>
      </c>
      <c r="AF80" s="25">
        <v>11385991.305</v>
      </c>
      <c r="AG80" s="25">
        <v>25768.86</v>
      </c>
      <c r="AH80" s="25">
        <v>1191923.1399999999</v>
      </c>
      <c r="AI80" s="25">
        <v>3174632.165</v>
      </c>
      <c r="AJ80" s="25">
        <v>1728858.17</v>
      </c>
      <c r="AK80" s="22">
        <v>4888240.2300000004</v>
      </c>
    </row>
    <row r="81" spans="1:37" x14ac:dyDescent="0.2">
      <c r="A81" s="18" t="s">
        <v>195</v>
      </c>
      <c r="B81" s="19" t="s">
        <v>196</v>
      </c>
      <c r="C81" s="20">
        <f ca="1">SUMIF('Netvolumenmål gns.'!$A$4:$R$104,'Til R-koder'!B81,'Netvolumenmål gns.'!$C$4:$C$104)</f>
        <v>38.057551490232854</v>
      </c>
      <c r="D81" s="20">
        <f ca="1">SUMIF('Netvolumenmål gns.'!$A$4:$R$104,'Til R-koder'!B81,'Netvolumenmål gns.'!$D$4:$D$104)</f>
        <v>1.9078735139944476E-2</v>
      </c>
      <c r="E81" s="21">
        <f ca="1">SUMIF('Netvolumenmål gns.'!$A$4:$R$104,'Til R-koder'!B81,'Netvolumenmål gns.'!$E$4:$E$104)</f>
        <v>26325144.94418548</v>
      </c>
      <c r="F81" s="21">
        <f ca="1">SUMIF('Netvolumenmål gns.'!$A$4:$R$104,'Til R-koder'!B81,'Netvolumenmål gns.'!$F$4:$F$104)</f>
        <v>99652320.674999997</v>
      </c>
      <c r="G81" s="21">
        <f ca="1">SUMIF('Netvolumenmål gns.'!$A$4:$R$104,'Til R-koder'!B81,'Netvolumenmål gns.'!$P$4:$P$104)</f>
        <v>32965203.229199998</v>
      </c>
      <c r="H81" s="21">
        <f ca="1">SUMIF('Netvolumenmål gns.'!$A$4:$R$104,'Til R-koder'!B81,'Netvolumenmål gns.'!$Q$4:$Q$104)</f>
        <v>73662916.999485344</v>
      </c>
      <c r="I81" s="22">
        <f ca="1">SUMIF('Netvolumenmål gns.'!$A$4:$R$104,'Til R-koder'!B81,'Netvolumenmål gns.'!$R$4:$R$104)</f>
        <v>106628120.22868535</v>
      </c>
      <c r="J81" s="20">
        <v>38.057551490232854</v>
      </c>
      <c r="K81" s="20">
        <v>1.9078735139944476E-2</v>
      </c>
      <c r="L81" s="21">
        <v>26325144.94418548</v>
      </c>
      <c r="M81" s="21">
        <v>99652320.674999997</v>
      </c>
      <c r="N81" s="21">
        <v>32965203.229199998</v>
      </c>
      <c r="O81" s="21">
        <v>73662916.999485344</v>
      </c>
      <c r="P81" s="22">
        <v>106628120.22868535</v>
      </c>
      <c r="Q81" s="23" t="s">
        <v>472</v>
      </c>
      <c r="R81" s="24">
        <f ca="1">SUMIF('Costdrivere gns.'!$A$5:$L$105,'Til R-koder'!B81,'Costdrivere gns.'!$C$5:$C$105)</f>
        <v>4316441.58</v>
      </c>
      <c r="S81" s="24">
        <f ca="1">SUMIF('Costdrivere gns.'!$A$5:$L$105,'Til R-koder'!B81,'Costdrivere gns.'!$D$5:$D$105)</f>
        <v>6544068.7800000003</v>
      </c>
      <c r="T81" s="24">
        <f ca="1">SUMIF('Costdrivere gns.'!$A$5:$L$105,'Til R-koder'!B81,'Costdrivere gns.'!$E$5:$E$105)</f>
        <v>363465.22</v>
      </c>
      <c r="U81" s="24">
        <f ca="1">SUMIF('Costdrivere gns.'!$A$5:$L$105,'Til R-koder'!B81,'Costdrivere gns.'!$F$5:$F$105)</f>
        <v>188079.97</v>
      </c>
      <c r="V81" s="24">
        <f ca="1">SUMIF('Costdrivere gns.'!$A$5:$L$105,'Til R-koder'!B81,'Costdrivere gns.'!$G$5:$G$105)</f>
        <v>7675033.4500000002</v>
      </c>
      <c r="W81" s="24">
        <f ca="1">SUMIF('Costdrivere gns.'!$A$5:$L$105,'Til R-koder'!B81,'Costdrivere gns.'!$H$5:$H$105)</f>
        <v>0</v>
      </c>
      <c r="X81" s="24">
        <f ca="1">SUMIF('Costdrivere gns.'!$A$5:$L$105,'Til R-koder'!B81,'Costdrivere gns.'!$I$5:$I$105)</f>
        <v>1719481.46</v>
      </c>
      <c r="Y81" s="24">
        <f ca="1">SUMIF('Costdrivere gns.'!$A$5:$L$105,'Til R-koder'!B81,'Costdrivere gns.'!$J$5:$J$105)</f>
        <v>639124.43999999994</v>
      </c>
      <c r="Z81" s="24">
        <f ca="1">SUMIF('Costdrivere gns.'!$A$5:$L$105,'Til R-koder'!B81,'Costdrivere gns.'!$K$5:$K$105)</f>
        <v>1507455.34</v>
      </c>
      <c r="AA81" s="22">
        <f ca="1">SUMIF('Costdrivere gns.'!$A$5:$L$105,'Til R-koder'!B81,'Costdrivere gns.'!$L$5:$L$105)</f>
        <v>3371994.7050000001</v>
      </c>
      <c r="AB81" s="25">
        <v>4316441.58</v>
      </c>
      <c r="AC81" s="25">
        <v>6544068.7800000003</v>
      </c>
      <c r="AD81" s="25">
        <v>363465.22</v>
      </c>
      <c r="AE81" s="25">
        <v>188079.97</v>
      </c>
      <c r="AF81" s="25">
        <v>7675033.4500000002</v>
      </c>
      <c r="AG81" s="25">
        <v>0</v>
      </c>
      <c r="AH81" s="25">
        <v>1719481.46</v>
      </c>
      <c r="AI81" s="25">
        <v>639124.43999999994</v>
      </c>
      <c r="AJ81" s="25">
        <v>1507455.34</v>
      </c>
      <c r="AK81" s="22">
        <v>3371994.7050000001</v>
      </c>
    </row>
    <row r="82" spans="1:37" x14ac:dyDescent="0.2">
      <c r="A82" s="18" t="s">
        <v>197</v>
      </c>
      <c r="B82" s="19" t="s">
        <v>198</v>
      </c>
      <c r="C82" s="20">
        <f ca="1">SUMIF('Netvolumenmål gns.'!$A$4:$R$104,'Til R-koder'!B82,'Netvolumenmål gns.'!$C$4:$C$104)</f>
        <v>41.975861654306755</v>
      </c>
      <c r="D82" s="20">
        <f ca="1">SUMIF('Netvolumenmål gns.'!$A$4:$R$104,'Til R-koder'!B82,'Netvolumenmål gns.'!$D$4:$D$104)</f>
        <v>4.7556975173656771E-2</v>
      </c>
      <c r="E82" s="21">
        <f ca="1">SUMIF('Netvolumenmål gns.'!$A$4:$R$104,'Til R-koder'!B82,'Netvolumenmål gns.'!$E$4:$E$104)</f>
        <v>12025618.736066032</v>
      </c>
      <c r="F82" s="21">
        <f ca="1">SUMIF('Netvolumenmål gns.'!$A$4:$R$104,'Til R-koder'!B82,'Netvolumenmål gns.'!$F$4:$F$104)</f>
        <v>31695188.045000002</v>
      </c>
      <c r="G82" s="21">
        <f ca="1">SUMIF('Netvolumenmål gns.'!$A$4:$R$104,'Til R-koder'!B82,'Netvolumenmål gns.'!$P$4:$P$104)</f>
        <v>12967475.391199999</v>
      </c>
      <c r="H82" s="21">
        <f ca="1">SUMIF('Netvolumenmål gns.'!$A$4:$R$104,'Til R-koder'!B82,'Netvolumenmål gns.'!$Q$4:$Q$104)</f>
        <v>27537288.594158586</v>
      </c>
      <c r="I82" s="22">
        <f ca="1">SUMIF('Netvolumenmål gns.'!$A$4:$R$104,'Til R-koder'!B82,'Netvolumenmål gns.'!$R$4:$R$104)</f>
        <v>40504763.985358588</v>
      </c>
      <c r="J82" s="20">
        <v>41.975861654306755</v>
      </c>
      <c r="K82" s="20">
        <v>4.7556975173656771E-2</v>
      </c>
      <c r="L82" s="21">
        <v>12025618.736066032</v>
      </c>
      <c r="M82" s="21">
        <v>31695188.045000002</v>
      </c>
      <c r="N82" s="21">
        <v>12967475.391199999</v>
      </c>
      <c r="O82" s="21">
        <v>27537288.594158586</v>
      </c>
      <c r="P82" s="22">
        <v>40504763.985358588</v>
      </c>
      <c r="Q82" s="23" t="s">
        <v>472</v>
      </c>
      <c r="R82" s="24">
        <f ca="1">SUMIF('Costdrivere gns.'!$A$5:$L$105,'Til R-koder'!B82,'Costdrivere gns.'!$C$5:$C$105)</f>
        <v>1813068.58</v>
      </c>
      <c r="S82" s="24">
        <f ca="1">SUMIF('Costdrivere gns.'!$A$5:$L$105,'Til R-koder'!B82,'Costdrivere gns.'!$D$5:$D$105)</f>
        <v>2245617.08</v>
      </c>
      <c r="T82" s="24">
        <f ca="1">SUMIF('Costdrivere gns.'!$A$5:$L$105,'Til R-koder'!B82,'Costdrivere gns.'!$E$5:$E$105)</f>
        <v>246698.58</v>
      </c>
      <c r="U82" s="24">
        <f ca="1">SUMIF('Costdrivere gns.'!$A$5:$L$105,'Til R-koder'!B82,'Costdrivere gns.'!$F$5:$F$105)</f>
        <v>7161.57</v>
      </c>
      <c r="V82" s="24">
        <f ca="1">SUMIF('Costdrivere gns.'!$A$5:$L$105,'Til R-koder'!B82,'Costdrivere gns.'!$G$5:$G$105)</f>
        <v>3101629.6</v>
      </c>
      <c r="W82" s="24">
        <f ca="1">SUMIF('Costdrivere gns.'!$A$5:$L$105,'Til R-koder'!B82,'Costdrivere gns.'!$H$5:$H$105)</f>
        <v>0</v>
      </c>
      <c r="X82" s="24">
        <f ca="1">SUMIF('Costdrivere gns.'!$A$5:$L$105,'Til R-koder'!B82,'Costdrivere gns.'!$I$5:$I$105)</f>
        <v>847674.71499999997</v>
      </c>
      <c r="Y82" s="24">
        <f ca="1">SUMIF('Costdrivere gns.'!$A$5:$L$105,'Til R-koder'!B82,'Costdrivere gns.'!$J$5:$J$105)</f>
        <v>924355.245</v>
      </c>
      <c r="Z82" s="24">
        <f ca="1">SUMIF('Costdrivere gns.'!$A$5:$L$105,'Til R-koder'!B82,'Costdrivere gns.'!$K$5:$K$105)</f>
        <v>1130039.71</v>
      </c>
      <c r="AA82" s="22">
        <f ca="1">SUMIF('Costdrivere gns.'!$A$5:$L$105,'Til R-koder'!B82,'Costdrivere gns.'!$L$5:$L$105)</f>
        <v>1709373.655</v>
      </c>
      <c r="AB82" s="25">
        <v>1813068.58</v>
      </c>
      <c r="AC82" s="25">
        <v>2245617.08</v>
      </c>
      <c r="AD82" s="25">
        <v>246698.58</v>
      </c>
      <c r="AE82" s="25">
        <v>7161.57</v>
      </c>
      <c r="AF82" s="25">
        <v>3101629.6</v>
      </c>
      <c r="AG82" s="25">
        <v>0</v>
      </c>
      <c r="AH82" s="25">
        <v>847674.71499999997</v>
      </c>
      <c r="AI82" s="25">
        <v>924355.245</v>
      </c>
      <c r="AJ82" s="25">
        <v>1130039.71</v>
      </c>
      <c r="AK82" s="22">
        <v>1709373.655</v>
      </c>
    </row>
    <row r="83" spans="1:37" x14ac:dyDescent="0.2">
      <c r="A83" s="18" t="s">
        <v>199</v>
      </c>
      <c r="B83" s="19" t="s">
        <v>200</v>
      </c>
      <c r="C83" s="20">
        <f ca="1">SUMIF('Netvolumenmål gns.'!$A$4:$R$104,'Til R-koder'!B83,'Netvolumenmål gns.'!$C$4:$C$104)</f>
        <v>32.993124731063048</v>
      </c>
      <c r="D83" s="20">
        <f ca="1">SUMIF('Netvolumenmål gns.'!$A$4:$R$104,'Til R-koder'!B83,'Netvolumenmål gns.'!$D$4:$D$104)</f>
        <v>5.3829831815059681E-2</v>
      </c>
      <c r="E83" s="21">
        <f ca="1">SUMIF('Netvolumenmål gns.'!$A$4:$R$104,'Til R-koder'!B83,'Netvolumenmål gns.'!$E$4:$E$104)</f>
        <v>17468711.23615256</v>
      </c>
      <c r="F83" s="21">
        <f ca="1">SUMIF('Netvolumenmål gns.'!$A$4:$R$104,'Til R-koder'!B83,'Netvolumenmål gns.'!$F$4:$F$104)</f>
        <v>49031752.710000001</v>
      </c>
      <c r="G83" s="21">
        <f ca="1">SUMIF('Netvolumenmål gns.'!$A$4:$R$104,'Til R-koder'!B83,'Netvolumenmål gns.'!$P$4:$P$104)</f>
        <v>23159853.658</v>
      </c>
      <c r="H83" s="21">
        <f ca="1">SUMIF('Netvolumenmål gns.'!$A$4:$R$104,'Til R-koder'!B83,'Netvolumenmål gns.'!$Q$4:$Q$104)</f>
        <v>48069979.327821277</v>
      </c>
      <c r="I83" s="22">
        <f ca="1">SUMIF('Netvolumenmål gns.'!$A$4:$R$104,'Til R-koder'!B83,'Netvolumenmål gns.'!$R$4:$R$104)</f>
        <v>71229832.985821277</v>
      </c>
      <c r="J83" s="20">
        <v>32.993124731063048</v>
      </c>
      <c r="K83" s="20">
        <v>5.3829831815059681E-2</v>
      </c>
      <c r="L83" s="21">
        <v>17468711.23615256</v>
      </c>
      <c r="M83" s="21">
        <v>49031752.710000001</v>
      </c>
      <c r="N83" s="21">
        <v>23159853.658</v>
      </c>
      <c r="O83" s="21">
        <v>48069979.327821277</v>
      </c>
      <c r="P83" s="22">
        <v>71229832.985821277</v>
      </c>
      <c r="Q83" s="23" t="s">
        <v>472</v>
      </c>
      <c r="R83" s="24">
        <f ca="1">SUMIF('Costdrivere gns.'!$A$5:$L$105,'Til R-koder'!B83,'Costdrivere gns.'!$C$5:$C$105)</f>
        <v>1712910.48</v>
      </c>
      <c r="S83" s="24">
        <f ca="1">SUMIF('Costdrivere gns.'!$A$5:$L$105,'Til R-koder'!B83,'Costdrivere gns.'!$D$5:$D$105)</f>
        <v>4631678.62</v>
      </c>
      <c r="T83" s="24">
        <f ca="1">SUMIF('Costdrivere gns.'!$A$5:$L$105,'Til R-koder'!B83,'Costdrivere gns.'!$E$5:$E$105)</f>
        <v>147991.07500000001</v>
      </c>
      <c r="U83" s="24">
        <f ca="1">SUMIF('Costdrivere gns.'!$A$5:$L$105,'Til R-koder'!B83,'Costdrivere gns.'!$F$5:$F$105)</f>
        <v>81482.75</v>
      </c>
      <c r="V83" s="24">
        <f ca="1">SUMIF('Costdrivere gns.'!$A$5:$L$105,'Til R-koder'!B83,'Costdrivere gns.'!$G$5:$G$105)</f>
        <v>5169444.05</v>
      </c>
      <c r="W83" s="24">
        <f ca="1">SUMIF('Costdrivere gns.'!$A$5:$L$105,'Til R-koder'!B83,'Costdrivere gns.'!$H$5:$H$105)</f>
        <v>0</v>
      </c>
      <c r="X83" s="24">
        <f ca="1">SUMIF('Costdrivere gns.'!$A$5:$L$105,'Til R-koder'!B83,'Costdrivere gns.'!$I$5:$I$105)</f>
        <v>1652391.77</v>
      </c>
      <c r="Y83" s="24">
        <f ca="1">SUMIF('Costdrivere gns.'!$A$5:$L$105,'Til R-koder'!B83,'Costdrivere gns.'!$J$5:$J$105)</f>
        <v>972226.15</v>
      </c>
      <c r="Z83" s="24">
        <f ca="1">SUMIF('Costdrivere gns.'!$A$5:$L$105,'Til R-koder'!B83,'Costdrivere gns.'!$K$5:$K$105)</f>
        <v>1205286.1399999999</v>
      </c>
      <c r="AA83" s="22">
        <f ca="1">SUMIF('Costdrivere gns.'!$A$5:$L$105,'Til R-koder'!B83,'Costdrivere gns.'!$L$5:$L$105)</f>
        <v>1895300.2</v>
      </c>
      <c r="AB83" s="25">
        <v>1712910.48</v>
      </c>
      <c r="AC83" s="25">
        <v>4631678.62</v>
      </c>
      <c r="AD83" s="25">
        <v>147991.07500000001</v>
      </c>
      <c r="AE83" s="25">
        <v>81482.75</v>
      </c>
      <c r="AF83" s="25">
        <v>5169444.05</v>
      </c>
      <c r="AG83" s="25">
        <v>0</v>
      </c>
      <c r="AH83" s="25">
        <v>1652391.77</v>
      </c>
      <c r="AI83" s="25">
        <v>972226.15</v>
      </c>
      <c r="AJ83" s="25">
        <v>1205286.1399999999</v>
      </c>
      <c r="AK83" s="22">
        <v>1895300.2</v>
      </c>
    </row>
    <row r="84" spans="1:37" x14ac:dyDescent="0.2">
      <c r="A84" s="18" t="s">
        <v>201</v>
      </c>
      <c r="B84" s="19" t="s">
        <v>202</v>
      </c>
      <c r="C84" s="20">
        <f ca="1">SUMIF('Netvolumenmål gns.'!$A$4:$R$104,'Til R-koder'!B84,'Netvolumenmål gns.'!$C$4:$C$104)</f>
        <v>31.115500404404649</v>
      </c>
      <c r="D84" s="20">
        <f ca="1">SUMIF('Netvolumenmål gns.'!$A$4:$R$104,'Til R-koder'!B84,'Netvolumenmål gns.'!$D$4:$D$104)</f>
        <v>2.1682756883608701E-2</v>
      </c>
      <c r="E84" s="21">
        <f ca="1">SUMIF('Netvolumenmål gns.'!$A$4:$R$104,'Til R-koder'!B84,'Netvolumenmål gns.'!$E$4:$E$104)</f>
        <v>17034118.920865908</v>
      </c>
      <c r="F84" s="21">
        <f ca="1">SUMIF('Netvolumenmål gns.'!$A$4:$R$104,'Til R-koder'!B84,'Netvolumenmål gns.'!$F$4:$F$104)</f>
        <v>47927825.605000004</v>
      </c>
      <c r="G84" s="21">
        <f ca="1">SUMIF('Netvolumenmål gns.'!$A$4:$R$104,'Til R-koder'!B84,'Netvolumenmål gns.'!$P$4:$P$104)</f>
        <v>15458567.187199999</v>
      </c>
      <c r="H84" s="21">
        <f ca="1">SUMIF('Netvolumenmål gns.'!$A$4:$R$104,'Til R-koder'!B84,'Netvolumenmål gns.'!$Q$4:$Q$104)</f>
        <v>48027438.665459931</v>
      </c>
      <c r="I84" s="22">
        <f ca="1">SUMIF('Netvolumenmål gns.'!$A$4:$R$104,'Til R-koder'!B84,'Netvolumenmål gns.'!$R$4:$R$104)</f>
        <v>63486005.852659941</v>
      </c>
      <c r="J84" s="20">
        <v>31.115500404404649</v>
      </c>
      <c r="K84" s="20">
        <v>2.1682756883608701E-2</v>
      </c>
      <c r="L84" s="21">
        <v>17034118.920865908</v>
      </c>
      <c r="M84" s="21">
        <v>47927825.605000004</v>
      </c>
      <c r="N84" s="21">
        <v>15458567.187199999</v>
      </c>
      <c r="O84" s="21">
        <v>48027438.665459931</v>
      </c>
      <c r="P84" s="22">
        <v>63486005.852659941</v>
      </c>
      <c r="Q84" s="23" t="s">
        <v>472</v>
      </c>
      <c r="R84" s="24">
        <f ca="1">SUMIF('Costdrivere gns.'!$A$5:$L$105,'Til R-koder'!B84,'Costdrivere gns.'!$C$5:$C$105)</f>
        <v>1801562.4950000001</v>
      </c>
      <c r="S84" s="24">
        <f ca="1">SUMIF('Costdrivere gns.'!$A$5:$L$105,'Til R-koder'!B84,'Costdrivere gns.'!$D$5:$D$105)</f>
        <v>5730901.3399999999</v>
      </c>
      <c r="T84" s="24">
        <f ca="1">SUMIF('Costdrivere gns.'!$A$5:$L$105,'Til R-koder'!B84,'Costdrivere gns.'!$E$5:$E$105)</f>
        <v>209824.11</v>
      </c>
      <c r="U84" s="24">
        <f ca="1">SUMIF('Costdrivere gns.'!$A$5:$L$105,'Til R-koder'!B84,'Costdrivere gns.'!$F$5:$F$105)</f>
        <v>43795.76</v>
      </c>
      <c r="V84" s="24">
        <f ca="1">SUMIF('Costdrivere gns.'!$A$5:$L$105,'Til R-koder'!B84,'Costdrivere gns.'!$G$5:$G$105)</f>
        <v>4692895.34</v>
      </c>
      <c r="W84" s="24">
        <f ca="1">SUMIF('Costdrivere gns.'!$A$5:$L$105,'Til R-koder'!B84,'Costdrivere gns.'!$H$5:$H$105)</f>
        <v>0</v>
      </c>
      <c r="X84" s="24">
        <f ca="1">SUMIF('Costdrivere gns.'!$A$5:$L$105,'Til R-koder'!B84,'Costdrivere gns.'!$I$5:$I$105)</f>
        <v>1092666.145</v>
      </c>
      <c r="Y84" s="24">
        <f ca="1">SUMIF('Costdrivere gns.'!$A$5:$L$105,'Til R-koder'!B84,'Costdrivere gns.'!$J$5:$J$105)</f>
        <v>540390.70499999996</v>
      </c>
      <c r="Z84" s="24">
        <f ca="1">SUMIF('Costdrivere gns.'!$A$5:$L$105,'Til R-koder'!B84,'Costdrivere gns.'!$K$5:$K$105)</f>
        <v>1276075.825</v>
      </c>
      <c r="AA84" s="22">
        <f ca="1">SUMIF('Costdrivere gns.'!$A$5:$L$105,'Til R-koder'!B84,'Costdrivere gns.'!$L$5:$L$105)</f>
        <v>1646007.2</v>
      </c>
      <c r="AB84" s="25">
        <v>1801562.4950000001</v>
      </c>
      <c r="AC84" s="25">
        <v>5730901.3399999999</v>
      </c>
      <c r="AD84" s="25">
        <v>209824.11</v>
      </c>
      <c r="AE84" s="25">
        <v>43795.76</v>
      </c>
      <c r="AF84" s="25">
        <v>4692895.34</v>
      </c>
      <c r="AG84" s="25">
        <v>0</v>
      </c>
      <c r="AH84" s="25">
        <v>1092666.145</v>
      </c>
      <c r="AI84" s="25">
        <v>540390.70499999996</v>
      </c>
      <c r="AJ84" s="25">
        <v>1276075.825</v>
      </c>
      <c r="AK84" s="22">
        <v>1646007.2</v>
      </c>
    </row>
    <row r="85" spans="1:37" x14ac:dyDescent="0.2">
      <c r="A85" s="18" t="s">
        <v>203</v>
      </c>
      <c r="B85" s="19" t="s">
        <v>204</v>
      </c>
      <c r="C85" s="20">
        <f ca="1">SUMIF('Netvolumenmål gns.'!$A$4:$R$104,'Til R-koder'!B85,'Netvolumenmål gns.'!$C$4:$C$104)</f>
        <v>40.268425721575298</v>
      </c>
      <c r="D85" s="20">
        <f ca="1">SUMIF('Netvolumenmål gns.'!$A$4:$R$104,'Til R-koder'!B85,'Netvolumenmål gns.'!$D$4:$D$104)</f>
        <v>2.4927559394177484E-2</v>
      </c>
      <c r="E85" s="21">
        <f ca="1">SUMIF('Netvolumenmål gns.'!$A$4:$R$104,'Til R-koder'!B85,'Netvolumenmål gns.'!$E$4:$E$104)</f>
        <v>11748261.269585449</v>
      </c>
      <c r="F85" s="21">
        <f ca="1">SUMIF('Netvolumenmål gns.'!$A$4:$R$104,'Til R-koder'!B85,'Netvolumenmål gns.'!$F$4:$F$104)</f>
        <v>38983437.615000002</v>
      </c>
      <c r="G85" s="21">
        <f ca="1">SUMIF('Netvolumenmål gns.'!$A$4:$R$104,'Til R-koder'!B85,'Netvolumenmål gns.'!$P$4:$P$104)</f>
        <v>16070382.6664</v>
      </c>
      <c r="H85" s="21">
        <f ca="1">SUMIF('Netvolumenmål gns.'!$A$4:$R$104,'Til R-koder'!B85,'Netvolumenmål gns.'!$Q$4:$Q$104)</f>
        <v>29113995.162166387</v>
      </c>
      <c r="I85" s="22">
        <f ca="1">SUMIF('Netvolumenmål gns.'!$A$4:$R$104,'Til R-koder'!B85,'Netvolumenmål gns.'!$R$4:$R$104)</f>
        <v>45184377.828566387</v>
      </c>
      <c r="J85" s="20">
        <v>40.268425721575298</v>
      </c>
      <c r="K85" s="20">
        <v>2.4927559394177484E-2</v>
      </c>
      <c r="L85" s="21">
        <v>11748261.269585449</v>
      </c>
      <c r="M85" s="21">
        <v>38983437.615000002</v>
      </c>
      <c r="N85" s="21">
        <v>16070382.6664</v>
      </c>
      <c r="O85" s="21">
        <v>29113995.162166387</v>
      </c>
      <c r="P85" s="22">
        <v>45184377.828566387</v>
      </c>
      <c r="Q85" s="23" t="s">
        <v>472</v>
      </c>
      <c r="R85" s="24">
        <f ca="1">SUMIF('Costdrivere gns.'!$A$5:$L$105,'Til R-koder'!B85,'Costdrivere gns.'!$C$5:$C$105)</f>
        <v>1809220.335</v>
      </c>
      <c r="S85" s="24">
        <f ca="1">SUMIF('Costdrivere gns.'!$A$5:$L$105,'Til R-koder'!B85,'Costdrivere gns.'!$D$5:$D$105)</f>
        <v>2000396.41</v>
      </c>
      <c r="T85" s="24">
        <f ca="1">SUMIF('Costdrivere gns.'!$A$5:$L$105,'Til R-koder'!B85,'Costdrivere gns.'!$E$5:$E$105)</f>
        <v>63872.639999999999</v>
      </c>
      <c r="U85" s="24">
        <f ca="1">SUMIF('Costdrivere gns.'!$A$5:$L$105,'Til R-koder'!B85,'Costdrivere gns.'!$F$5:$F$105)</f>
        <v>2968.69</v>
      </c>
      <c r="V85" s="24">
        <f ca="1">SUMIF('Costdrivere gns.'!$A$5:$L$105,'Til R-koder'!B85,'Costdrivere gns.'!$G$5:$G$105)</f>
        <v>3536814.56</v>
      </c>
      <c r="W85" s="24">
        <f ca="1">SUMIF('Costdrivere gns.'!$A$5:$L$105,'Til R-koder'!B85,'Costdrivere gns.'!$H$5:$H$105)</f>
        <v>0</v>
      </c>
      <c r="X85" s="24">
        <f ca="1">SUMIF('Costdrivere gns.'!$A$5:$L$105,'Til R-koder'!B85,'Costdrivere gns.'!$I$5:$I$105)</f>
        <v>871729.07</v>
      </c>
      <c r="Y85" s="24">
        <f ca="1">SUMIF('Costdrivere gns.'!$A$5:$L$105,'Til R-koder'!B85,'Costdrivere gns.'!$J$5:$J$105)</f>
        <v>813798.38500000001</v>
      </c>
      <c r="Z85" s="24">
        <f ca="1">SUMIF('Costdrivere gns.'!$A$5:$L$105,'Til R-koder'!B85,'Costdrivere gns.'!$K$5:$K$105)</f>
        <v>1107905.4950000001</v>
      </c>
      <c r="AA85" s="22">
        <f ca="1">SUMIF('Costdrivere gns.'!$A$5:$L$105,'Til R-koder'!B85,'Costdrivere gns.'!$L$5:$L$105)</f>
        <v>1541555.68</v>
      </c>
      <c r="AB85" s="25">
        <v>1809220.335</v>
      </c>
      <c r="AC85" s="25">
        <v>2000396.41</v>
      </c>
      <c r="AD85" s="25">
        <v>63872.639999999999</v>
      </c>
      <c r="AE85" s="25">
        <v>2968.69</v>
      </c>
      <c r="AF85" s="25">
        <v>3536814.56</v>
      </c>
      <c r="AG85" s="25">
        <v>0</v>
      </c>
      <c r="AH85" s="25">
        <v>871729.07</v>
      </c>
      <c r="AI85" s="25">
        <v>813798.38500000001</v>
      </c>
      <c r="AJ85" s="25">
        <v>1107905.4950000001</v>
      </c>
      <c r="AK85" s="22">
        <v>1541555.68</v>
      </c>
    </row>
    <row r="86" spans="1:37" x14ac:dyDescent="0.2">
      <c r="A86" s="18" t="s">
        <v>205</v>
      </c>
      <c r="B86" s="19" t="s">
        <v>206</v>
      </c>
      <c r="C86" s="20">
        <f ca="1">SUMIF('Netvolumenmål gns.'!$A$4:$R$104,'Til R-koder'!B86,'Netvolumenmål gns.'!$C$4:$C$104)</f>
        <v>33.3572417126517</v>
      </c>
      <c r="D86" s="20">
        <f ca="1">SUMIF('Netvolumenmål gns.'!$A$4:$R$104,'Til R-koder'!B86,'Netvolumenmål gns.'!$D$4:$D$104)</f>
        <v>3.4444028529020759E-2</v>
      </c>
      <c r="E86" s="21">
        <f ca="1">SUMIF('Netvolumenmål gns.'!$A$4:$R$104,'Til R-koder'!B86,'Netvolumenmål gns.'!$E$4:$E$104)</f>
        <v>35065734.943105668</v>
      </c>
      <c r="F86" s="21">
        <f ca="1">SUMIF('Netvolumenmål gns.'!$A$4:$R$104,'Til R-koder'!B86,'Netvolumenmål gns.'!$F$4:$F$104)</f>
        <v>110469925.095</v>
      </c>
      <c r="G86" s="21">
        <f ca="1">SUMIF('Netvolumenmål gns.'!$A$4:$R$104,'Til R-koder'!B86,'Netvolumenmål gns.'!$P$4:$P$104)</f>
        <v>48854965.048</v>
      </c>
      <c r="H86" s="21">
        <f ca="1">SUMIF('Netvolumenmål gns.'!$A$4:$R$104,'Til R-koder'!B86,'Netvolumenmål gns.'!$Q$4:$Q$104)</f>
        <v>92380162.1910083</v>
      </c>
      <c r="I86" s="22">
        <f ca="1">SUMIF('Netvolumenmål gns.'!$A$4:$R$104,'Til R-koder'!B86,'Netvolumenmål gns.'!$R$4:$R$104)</f>
        <v>141235127.23900831</v>
      </c>
      <c r="J86" s="20">
        <v>33.3572417126517</v>
      </c>
      <c r="K86" s="20">
        <v>3.4444028529020759E-2</v>
      </c>
      <c r="L86" s="21">
        <v>35065734.943105668</v>
      </c>
      <c r="M86" s="21">
        <v>110469925.095</v>
      </c>
      <c r="N86" s="21">
        <v>48854965.048</v>
      </c>
      <c r="O86" s="21">
        <v>92380162.1910083</v>
      </c>
      <c r="P86" s="22">
        <v>141235127.23900831</v>
      </c>
      <c r="Q86" s="23" t="s">
        <v>472</v>
      </c>
      <c r="R86" s="24">
        <f ca="1">SUMIF('Costdrivere gns.'!$A$5:$L$105,'Til R-koder'!B86,'Costdrivere gns.'!$C$5:$C$105)</f>
        <v>4355771.7649999997</v>
      </c>
      <c r="S86" s="24">
        <f ca="1">SUMIF('Costdrivere gns.'!$A$5:$L$105,'Til R-koder'!B86,'Costdrivere gns.'!$D$5:$D$105)</f>
        <v>7753686.71</v>
      </c>
      <c r="T86" s="24">
        <f ca="1">SUMIF('Costdrivere gns.'!$A$5:$L$105,'Til R-koder'!B86,'Costdrivere gns.'!$E$5:$E$105)</f>
        <v>416507.39</v>
      </c>
      <c r="U86" s="24">
        <f ca="1">SUMIF('Costdrivere gns.'!$A$5:$L$105,'Til R-koder'!B86,'Costdrivere gns.'!$F$5:$F$105)</f>
        <v>259775.24</v>
      </c>
      <c r="V86" s="24">
        <f ca="1">SUMIF('Costdrivere gns.'!$A$5:$L$105,'Til R-koder'!B86,'Costdrivere gns.'!$G$5:$G$105)</f>
        <v>11718010.545</v>
      </c>
      <c r="W86" s="24">
        <f ca="1">SUMIF('Costdrivere gns.'!$A$5:$L$105,'Til R-koder'!B86,'Costdrivere gns.'!$H$5:$H$105)</f>
        <v>54400.93</v>
      </c>
      <c r="X86" s="24">
        <f ca="1">SUMIF('Costdrivere gns.'!$A$5:$L$105,'Til R-koder'!B86,'Costdrivere gns.'!$I$5:$I$105)</f>
        <v>2462881.13</v>
      </c>
      <c r="Y86" s="24">
        <f ca="1">SUMIF('Costdrivere gns.'!$A$5:$L$105,'Til R-koder'!B86,'Costdrivere gns.'!$J$5:$J$105)</f>
        <v>1631348.66</v>
      </c>
      <c r="Z86" s="24">
        <f ca="1">SUMIF('Costdrivere gns.'!$A$5:$L$105,'Til R-koder'!B86,'Costdrivere gns.'!$K$5:$K$105)</f>
        <v>1679124.29</v>
      </c>
      <c r="AA86" s="22">
        <f ca="1">SUMIF('Costdrivere gns.'!$A$5:$L$105,'Til R-koder'!B86,'Costdrivere gns.'!$L$5:$L$105)</f>
        <v>4734228.29</v>
      </c>
      <c r="AB86" s="25">
        <v>4355771.7649999997</v>
      </c>
      <c r="AC86" s="25">
        <v>7753686.71</v>
      </c>
      <c r="AD86" s="25">
        <v>416507.39</v>
      </c>
      <c r="AE86" s="25">
        <v>259775.24</v>
      </c>
      <c r="AF86" s="25">
        <v>11718010.545</v>
      </c>
      <c r="AG86" s="25">
        <v>54400.93</v>
      </c>
      <c r="AH86" s="25">
        <v>2462881.13</v>
      </c>
      <c r="AI86" s="25">
        <v>1631348.66</v>
      </c>
      <c r="AJ86" s="25">
        <v>1679124.29</v>
      </c>
      <c r="AK86" s="22">
        <v>4734228.29</v>
      </c>
    </row>
    <row r="87" spans="1:37" x14ac:dyDescent="0.2">
      <c r="A87" s="18" t="s">
        <v>207</v>
      </c>
      <c r="B87" s="19" t="s">
        <v>208</v>
      </c>
      <c r="C87" s="20">
        <f ca="1">SUMIF('Netvolumenmål gns.'!$A$4:$R$104,'Til R-koder'!B87,'Netvolumenmål gns.'!$C$4:$C$104)</f>
        <v>34.514292126403504</v>
      </c>
      <c r="D87" s="20">
        <f ca="1">SUMIF('Netvolumenmål gns.'!$A$4:$R$104,'Til R-koder'!B87,'Netvolumenmål gns.'!$D$4:$D$104)</f>
        <v>4.1789599539312182E-2</v>
      </c>
      <c r="E87" s="21">
        <f ca="1">SUMIF('Netvolumenmål gns.'!$A$4:$R$104,'Til R-koder'!B87,'Netvolumenmål gns.'!$E$4:$E$104)</f>
        <v>43093634.849254437</v>
      </c>
      <c r="F87" s="21">
        <f ca="1">SUMIF('Netvolumenmål gns.'!$A$4:$R$104,'Til R-koder'!B87,'Netvolumenmål gns.'!$F$4:$F$104)</f>
        <v>152681223.81999999</v>
      </c>
      <c r="G87" s="21">
        <f ca="1">SUMIF('Netvolumenmål gns.'!$A$4:$R$104,'Til R-koder'!B87,'Netvolumenmål gns.'!$P$4:$P$104)</f>
        <v>61197561.053199999</v>
      </c>
      <c r="H87" s="21">
        <f ca="1">SUMIF('Netvolumenmål gns.'!$A$4:$R$104,'Til R-koder'!B87,'Netvolumenmål gns.'!$Q$4:$Q$104)</f>
        <v>133509658.50563467</v>
      </c>
      <c r="I87" s="22">
        <f ca="1">SUMIF('Netvolumenmål gns.'!$A$4:$R$104,'Til R-koder'!B87,'Netvolumenmål gns.'!$R$4:$R$104)</f>
        <v>194707219.55883467</v>
      </c>
      <c r="J87" s="20">
        <v>34.514292126403504</v>
      </c>
      <c r="K87" s="20">
        <v>4.1789599539312182E-2</v>
      </c>
      <c r="L87" s="21">
        <v>43093634.849254437</v>
      </c>
      <c r="M87" s="21">
        <v>152681223.81999999</v>
      </c>
      <c r="N87" s="21">
        <v>61197561.053199999</v>
      </c>
      <c r="O87" s="21">
        <v>133509658.50563467</v>
      </c>
      <c r="P87" s="22">
        <v>194707219.55883467</v>
      </c>
      <c r="Q87" s="23" t="s">
        <v>472</v>
      </c>
      <c r="R87" s="24">
        <f ca="1">SUMIF('Costdrivere gns.'!$A$5:$L$105,'Til R-koder'!B87,'Costdrivere gns.'!$C$5:$C$105)</f>
        <v>7089896.4900000002</v>
      </c>
      <c r="S87" s="24">
        <f ca="1">SUMIF('Costdrivere gns.'!$A$5:$L$105,'Til R-koder'!B87,'Costdrivere gns.'!$D$5:$D$105)</f>
        <v>11438042.314999999</v>
      </c>
      <c r="T87" s="24">
        <f ca="1">SUMIF('Costdrivere gns.'!$A$5:$L$105,'Til R-koder'!B87,'Costdrivere gns.'!$E$5:$E$105)</f>
        <v>561123.85</v>
      </c>
      <c r="U87" s="24">
        <f ca="1">SUMIF('Costdrivere gns.'!$A$5:$L$105,'Til R-koder'!B87,'Costdrivere gns.'!$F$5:$F$105)</f>
        <v>134411.04</v>
      </c>
      <c r="V87" s="24">
        <f ca="1">SUMIF('Costdrivere gns.'!$A$5:$L$105,'Til R-koder'!B87,'Costdrivere gns.'!$G$5:$G$105)</f>
        <v>11593370.945</v>
      </c>
      <c r="W87" s="24">
        <f ca="1">SUMIF('Costdrivere gns.'!$A$5:$L$105,'Til R-koder'!B87,'Costdrivere gns.'!$H$5:$H$105)</f>
        <v>207582.505</v>
      </c>
      <c r="X87" s="24">
        <f ca="1">SUMIF('Costdrivere gns.'!$A$5:$L$105,'Til R-koder'!B87,'Costdrivere gns.'!$I$5:$I$105)</f>
        <v>2153813.5299999998</v>
      </c>
      <c r="Y87" s="24">
        <f ca="1">SUMIF('Costdrivere gns.'!$A$5:$L$105,'Til R-koder'!B87,'Costdrivere gns.'!$J$5:$J$105)</f>
        <v>2089899.385</v>
      </c>
      <c r="Z87" s="24">
        <f ca="1">SUMIF('Costdrivere gns.'!$A$5:$L$105,'Til R-koder'!B87,'Costdrivere gns.'!$K$5:$K$105)</f>
        <v>2034869.4750000001</v>
      </c>
      <c r="AA87" s="22">
        <f ca="1">SUMIF('Costdrivere gns.'!$A$5:$L$105,'Til R-koder'!B87,'Costdrivere gns.'!$L$5:$L$105)</f>
        <v>5790625.3150000004</v>
      </c>
      <c r="AB87" s="25">
        <v>7089896.4900000002</v>
      </c>
      <c r="AC87" s="25">
        <v>11438042.314999999</v>
      </c>
      <c r="AD87" s="25">
        <v>561123.85</v>
      </c>
      <c r="AE87" s="25">
        <v>134411.04</v>
      </c>
      <c r="AF87" s="25">
        <v>11593370.945</v>
      </c>
      <c r="AG87" s="25">
        <v>207582.505</v>
      </c>
      <c r="AH87" s="25">
        <v>2153813.5299999998</v>
      </c>
      <c r="AI87" s="25">
        <v>2089899.385</v>
      </c>
      <c r="AJ87" s="25">
        <v>2034869.4750000001</v>
      </c>
      <c r="AK87" s="22">
        <v>5790625.3150000004</v>
      </c>
    </row>
    <row r="88" spans="1:37" x14ac:dyDescent="0.2">
      <c r="A88" s="18" t="s">
        <v>209</v>
      </c>
      <c r="B88" s="19" t="s">
        <v>210</v>
      </c>
      <c r="C88" s="20">
        <f ca="1">SUMIF('Netvolumenmål gns.'!$A$4:$R$104,'Til R-koder'!B88,'Netvolumenmål gns.'!$C$4:$C$104)</f>
        <v>24.076381301844801</v>
      </c>
      <c r="D88" s="20">
        <f ca="1">SUMIF('Netvolumenmål gns.'!$A$4:$R$104,'Til R-koder'!B88,'Netvolumenmål gns.'!$D$4:$D$104)</f>
        <v>0</v>
      </c>
      <c r="E88" s="21">
        <f ca="1">SUMIF('Netvolumenmål gns.'!$A$4:$R$104,'Til R-koder'!B88,'Netvolumenmål gns.'!$E$4:$E$104)</f>
        <v>26145591.532289669</v>
      </c>
      <c r="F88" s="21">
        <f ca="1">SUMIF('Netvolumenmål gns.'!$A$4:$R$104,'Til R-koder'!B88,'Netvolumenmål gns.'!$F$4:$F$104)</f>
        <v>29308996.309999999</v>
      </c>
      <c r="G88" s="21">
        <f ca="1">SUMIF('Netvolumenmål gns.'!$A$4:$R$104,'Til R-koder'!B88,'Netvolumenmål gns.'!$P$4:$P$104)</f>
        <v>23119501.618000001</v>
      </c>
      <c r="H88" s="21">
        <f ca="1">SUMIF('Netvolumenmål gns.'!$A$4:$R$104,'Til R-koder'!B88,'Netvolumenmål gns.'!$Q$4:$Q$104)</f>
        <v>15609876.904435152</v>
      </c>
      <c r="I88" s="22">
        <f ca="1">SUMIF('Netvolumenmål gns.'!$A$4:$R$104,'Til R-koder'!B88,'Netvolumenmål gns.'!$R$4:$R$104)</f>
        <v>38729378.522435151</v>
      </c>
      <c r="J88" s="20">
        <v>24.076381301844801</v>
      </c>
      <c r="K88" s="20">
        <v>0</v>
      </c>
      <c r="L88" s="21">
        <v>26145591.532289669</v>
      </c>
      <c r="M88" s="21">
        <v>29308996.309999999</v>
      </c>
      <c r="N88" s="21">
        <v>23119501.618000001</v>
      </c>
      <c r="O88" s="21">
        <v>15609876.904435152</v>
      </c>
      <c r="P88" s="22">
        <v>38729378.522435151</v>
      </c>
      <c r="Q88" s="23" t="s">
        <v>473</v>
      </c>
      <c r="R88" s="24">
        <f ca="1">SUMIF('Costdrivere gns.'!$A$5:$L$105,'Til R-koder'!B88,'Costdrivere gns.'!$C$5:$C$105)</f>
        <v>0</v>
      </c>
      <c r="S88" s="24">
        <f ca="1">SUMIF('Costdrivere gns.'!$A$5:$L$105,'Til R-koder'!B88,'Costdrivere gns.'!$D$5:$D$105)</f>
        <v>0</v>
      </c>
      <c r="T88" s="24">
        <f ca="1">SUMIF('Costdrivere gns.'!$A$5:$L$105,'Til R-koder'!B88,'Costdrivere gns.'!$E$5:$E$105)</f>
        <v>0</v>
      </c>
      <c r="U88" s="24">
        <f ca="1">SUMIF('Costdrivere gns.'!$A$5:$L$105,'Til R-koder'!B88,'Costdrivere gns.'!$F$5:$F$105)</f>
        <v>0</v>
      </c>
      <c r="V88" s="24">
        <f ca="1">SUMIF('Costdrivere gns.'!$A$5:$L$105,'Til R-koder'!B88,'Costdrivere gns.'!$G$5:$G$105)</f>
        <v>20126227.324999999</v>
      </c>
      <c r="W88" s="24">
        <f ca="1">SUMIF('Costdrivere gns.'!$A$5:$L$105,'Til R-koder'!B88,'Costdrivere gns.'!$H$5:$H$105)</f>
        <v>0</v>
      </c>
      <c r="X88" s="24">
        <f ca="1">SUMIF('Costdrivere gns.'!$A$5:$L$105,'Til R-koder'!B88,'Costdrivere gns.'!$I$5:$I$105)</f>
        <v>1787237.99</v>
      </c>
      <c r="Y88" s="24">
        <f ca="1">SUMIF('Costdrivere gns.'!$A$5:$L$105,'Til R-koder'!B88,'Costdrivere gns.'!$J$5:$J$105)</f>
        <v>2061737.375</v>
      </c>
      <c r="Z88" s="24">
        <f ca="1">SUMIF('Costdrivere gns.'!$A$5:$L$105,'Til R-koder'!B88,'Costdrivere gns.'!$K$5:$K$105)</f>
        <v>125879.59</v>
      </c>
      <c r="AA88" s="22">
        <f ca="1">SUMIF('Costdrivere gns.'!$A$5:$L$105,'Til R-koder'!B88,'Costdrivere gns.'!$L$5:$L$105)</f>
        <v>2044509.2549999999</v>
      </c>
      <c r="AB88" s="25">
        <v>0</v>
      </c>
      <c r="AC88" s="25">
        <v>0</v>
      </c>
      <c r="AD88" s="25">
        <v>0</v>
      </c>
      <c r="AE88" s="25">
        <v>0</v>
      </c>
      <c r="AF88" s="25">
        <v>20126227.324999999</v>
      </c>
      <c r="AG88" s="25">
        <v>0</v>
      </c>
      <c r="AH88" s="25">
        <v>1787237.99</v>
      </c>
      <c r="AI88" s="25">
        <v>2061737.375</v>
      </c>
      <c r="AJ88" s="25">
        <v>125879.59</v>
      </c>
      <c r="AK88" s="22">
        <v>2044509.2549999999</v>
      </c>
    </row>
    <row r="89" spans="1:37" x14ac:dyDescent="0.2">
      <c r="A89" s="18" t="s">
        <v>211</v>
      </c>
      <c r="B89" s="19" t="s">
        <v>212</v>
      </c>
      <c r="C89" s="20">
        <f ca="1">SUMIF('Netvolumenmål gns.'!$A$4:$R$104,'Til R-koder'!B89,'Netvolumenmål gns.'!$C$4:$C$104)</f>
        <v>36.880503224416103</v>
      </c>
      <c r="D89" s="20">
        <f ca="1">SUMIF('Netvolumenmål gns.'!$A$4:$R$104,'Til R-koder'!B89,'Netvolumenmål gns.'!$D$4:$D$104)</f>
        <v>2.6141417112078458E-2</v>
      </c>
      <c r="E89" s="21">
        <f ca="1">SUMIF('Netvolumenmål gns.'!$A$4:$R$104,'Til R-koder'!B89,'Netvolumenmål gns.'!$E$4:$E$104)</f>
        <v>14417060.258221179</v>
      </c>
      <c r="F89" s="21">
        <f ca="1">SUMIF('Netvolumenmål gns.'!$A$4:$R$104,'Til R-koder'!B89,'Netvolumenmål gns.'!$F$4:$F$104)</f>
        <v>98928981.530000001</v>
      </c>
      <c r="G89" s="21">
        <f ca="1">SUMIF('Netvolumenmål gns.'!$A$4:$R$104,'Til R-koder'!B89,'Netvolumenmål gns.'!$P$4:$P$104)</f>
        <v>18869172.7412</v>
      </c>
      <c r="H89" s="21">
        <f ca="1">SUMIF('Netvolumenmål gns.'!$A$4:$R$104,'Til R-koder'!B89,'Netvolumenmål gns.'!$Q$4:$Q$104)</f>
        <v>58717497.521067403</v>
      </c>
      <c r="I89" s="22">
        <f ca="1">SUMIF('Netvolumenmål gns.'!$A$4:$R$104,'Til R-koder'!B89,'Netvolumenmål gns.'!$R$4:$R$104)</f>
        <v>77586670.262267411</v>
      </c>
      <c r="J89" s="20">
        <v>36.880503224416103</v>
      </c>
      <c r="K89" s="20">
        <v>2.6141417112078458E-2</v>
      </c>
      <c r="L89" s="21">
        <v>14417060.258221179</v>
      </c>
      <c r="M89" s="21">
        <v>98928981.530000001</v>
      </c>
      <c r="N89" s="21">
        <v>18869172.7412</v>
      </c>
      <c r="O89" s="21">
        <v>58717497.521067403</v>
      </c>
      <c r="P89" s="22">
        <v>77586670.262267411</v>
      </c>
      <c r="Q89" s="23" t="s">
        <v>471</v>
      </c>
      <c r="R89" s="24">
        <f ca="1">SUMIF('Costdrivere gns.'!$A$5:$L$105,'Til R-koder'!B89,'Costdrivere gns.'!$C$5:$C$105)</f>
        <v>3858878.55</v>
      </c>
      <c r="S89" s="24">
        <f ca="1">SUMIF('Costdrivere gns.'!$A$5:$L$105,'Til R-koder'!B89,'Costdrivere gns.'!$D$5:$D$105)</f>
        <v>6057101.2450000001</v>
      </c>
      <c r="T89" s="24">
        <f ca="1">SUMIF('Costdrivere gns.'!$A$5:$L$105,'Til R-koder'!B89,'Costdrivere gns.'!$E$5:$E$105)</f>
        <v>335720.83500000002</v>
      </c>
      <c r="U89" s="24">
        <f ca="1">SUMIF('Costdrivere gns.'!$A$5:$L$105,'Til R-koder'!B89,'Costdrivere gns.'!$F$5:$F$105)</f>
        <v>113568.61</v>
      </c>
      <c r="V89" s="24">
        <f ca="1">SUMIF('Costdrivere gns.'!$A$5:$L$105,'Til R-koder'!B89,'Costdrivere gns.'!$G$5:$G$105)</f>
        <v>0</v>
      </c>
      <c r="W89" s="24">
        <f ca="1">SUMIF('Costdrivere gns.'!$A$5:$L$105,'Til R-koder'!B89,'Costdrivere gns.'!$H$5:$H$105)</f>
        <v>0</v>
      </c>
      <c r="X89" s="24">
        <f ca="1">SUMIF('Costdrivere gns.'!$A$5:$L$105,'Til R-koder'!B89,'Costdrivere gns.'!$I$5:$I$105)</f>
        <v>0</v>
      </c>
      <c r="Y89" s="24">
        <f ca="1">SUMIF('Costdrivere gns.'!$A$5:$L$105,'Til R-koder'!B89,'Costdrivere gns.'!$J$5:$J$105)</f>
        <v>0</v>
      </c>
      <c r="Z89" s="24">
        <f ca="1">SUMIF('Costdrivere gns.'!$A$5:$L$105,'Til R-koder'!B89,'Costdrivere gns.'!$K$5:$K$105)</f>
        <v>1534386.9</v>
      </c>
      <c r="AA89" s="22">
        <f ca="1">SUMIF('Costdrivere gns.'!$A$5:$L$105,'Til R-koder'!B89,'Costdrivere gns.'!$L$5:$L$105)</f>
        <v>2517404.13</v>
      </c>
      <c r="AB89" s="25">
        <v>3858878.55</v>
      </c>
      <c r="AC89" s="25">
        <v>6057101.2450000001</v>
      </c>
      <c r="AD89" s="25">
        <v>335720.83500000002</v>
      </c>
      <c r="AE89" s="25">
        <v>113568.61</v>
      </c>
      <c r="AF89" s="25">
        <v>0</v>
      </c>
      <c r="AG89" s="25">
        <v>0</v>
      </c>
      <c r="AH89" s="25">
        <v>0</v>
      </c>
      <c r="AI89" s="25">
        <v>0</v>
      </c>
      <c r="AJ89" s="25">
        <v>1534386.9</v>
      </c>
      <c r="AK89" s="22">
        <v>2517404.13</v>
      </c>
    </row>
    <row r="90" spans="1:37" x14ac:dyDescent="0.2">
      <c r="A90" s="18" t="s">
        <v>213</v>
      </c>
      <c r="B90" s="19" t="s">
        <v>214</v>
      </c>
      <c r="C90" s="20">
        <f ca="1">SUMIF('Netvolumenmål gns.'!$A$4:$R$104,'Til R-koder'!B90,'Netvolumenmål gns.'!$C$4:$C$104)</f>
        <v>36.315241288433249</v>
      </c>
      <c r="D90" s="20">
        <f ca="1">SUMIF('Netvolumenmål gns.'!$A$4:$R$104,'Til R-koder'!B90,'Netvolumenmål gns.'!$D$4:$D$104)</f>
        <v>2.9948892031985273E-2</v>
      </c>
      <c r="E90" s="21">
        <f ca="1">SUMIF('Netvolumenmål gns.'!$A$4:$R$104,'Til R-koder'!B90,'Netvolumenmål gns.'!$E$4:$E$104)</f>
        <v>34174997.55127316</v>
      </c>
      <c r="F90" s="21">
        <f ca="1">SUMIF('Netvolumenmål gns.'!$A$4:$R$104,'Til R-koder'!B90,'Netvolumenmål gns.'!$F$4:$F$104)</f>
        <v>95338320.275000006</v>
      </c>
      <c r="G90" s="21">
        <f ca="1">SUMIF('Netvolumenmål gns.'!$A$4:$R$104,'Til R-koder'!B90,'Netvolumenmål gns.'!$P$4:$P$104)</f>
        <v>44068003.445999995</v>
      </c>
      <c r="H90" s="21">
        <f ca="1">SUMIF('Netvolumenmål gns.'!$A$4:$R$104,'Til R-koder'!B90,'Netvolumenmål gns.'!$Q$4:$Q$104)</f>
        <v>68757102.154796124</v>
      </c>
      <c r="I90" s="22">
        <f ca="1">SUMIF('Netvolumenmål gns.'!$A$4:$R$104,'Til R-koder'!B90,'Netvolumenmål gns.'!$R$4:$R$104)</f>
        <v>112825105.60079612</v>
      </c>
      <c r="J90" s="20">
        <v>36.315241288433249</v>
      </c>
      <c r="K90" s="20">
        <v>2.9948892031985273E-2</v>
      </c>
      <c r="L90" s="21">
        <v>34174997.55127316</v>
      </c>
      <c r="M90" s="21">
        <v>95338320.275000006</v>
      </c>
      <c r="N90" s="21">
        <v>44068003.445999995</v>
      </c>
      <c r="O90" s="21">
        <v>68757102.154796124</v>
      </c>
      <c r="P90" s="22">
        <v>112825105.60079612</v>
      </c>
      <c r="Q90" s="23" t="s">
        <v>472</v>
      </c>
      <c r="R90" s="24">
        <f ca="1">SUMIF('Costdrivere gns.'!$A$5:$L$105,'Til R-koder'!B90,'Costdrivere gns.'!$C$5:$C$105)</f>
        <v>3064145.3</v>
      </c>
      <c r="S90" s="24">
        <f ca="1">SUMIF('Costdrivere gns.'!$A$5:$L$105,'Til R-koder'!B90,'Costdrivere gns.'!$D$5:$D$105)</f>
        <v>6305023.2300000004</v>
      </c>
      <c r="T90" s="24">
        <f ca="1">SUMIF('Costdrivere gns.'!$A$5:$L$105,'Til R-koder'!B90,'Costdrivere gns.'!$E$5:$E$105)</f>
        <v>370064.17</v>
      </c>
      <c r="U90" s="24">
        <f ca="1">SUMIF('Costdrivere gns.'!$A$5:$L$105,'Til R-koder'!B90,'Costdrivere gns.'!$F$5:$F$105)</f>
        <v>59569.57</v>
      </c>
      <c r="V90" s="24">
        <f ca="1">SUMIF('Costdrivere gns.'!$A$5:$L$105,'Til R-koder'!B90,'Costdrivere gns.'!$G$5:$G$105)</f>
        <v>13635118.055</v>
      </c>
      <c r="W90" s="24">
        <f ca="1">SUMIF('Costdrivere gns.'!$A$5:$L$105,'Til R-koder'!B90,'Costdrivere gns.'!$H$5:$H$105)</f>
        <v>30063.674999999999</v>
      </c>
      <c r="X90" s="24">
        <f ca="1">SUMIF('Costdrivere gns.'!$A$5:$L$105,'Til R-koder'!B90,'Costdrivere gns.'!$I$5:$I$105)</f>
        <v>2290524.1949999998</v>
      </c>
      <c r="Y90" s="24">
        <f ca="1">SUMIF('Costdrivere gns.'!$A$5:$L$105,'Til R-koder'!B90,'Costdrivere gns.'!$J$5:$J$105)</f>
        <v>2328833.5499999998</v>
      </c>
      <c r="Z90" s="24">
        <f ca="1">SUMIF('Costdrivere gns.'!$A$5:$L$105,'Til R-koder'!B90,'Costdrivere gns.'!$K$5:$K$105)</f>
        <v>1668515.25</v>
      </c>
      <c r="AA90" s="22">
        <f ca="1">SUMIF('Costdrivere gns.'!$A$5:$L$105,'Til R-koder'!B90,'Costdrivere gns.'!$L$5:$L$105)</f>
        <v>4423140.5650000004</v>
      </c>
      <c r="AB90" s="25">
        <v>3064145.3</v>
      </c>
      <c r="AC90" s="25">
        <v>6305023.2300000004</v>
      </c>
      <c r="AD90" s="25">
        <v>370064.17</v>
      </c>
      <c r="AE90" s="25">
        <v>59569.57</v>
      </c>
      <c r="AF90" s="25">
        <v>13635118.055</v>
      </c>
      <c r="AG90" s="25">
        <v>30063.674999999999</v>
      </c>
      <c r="AH90" s="25">
        <v>2290524.1949999998</v>
      </c>
      <c r="AI90" s="25">
        <v>2328833.5499999998</v>
      </c>
      <c r="AJ90" s="25">
        <v>1668515.25</v>
      </c>
      <c r="AK90" s="22">
        <v>4423140.5650000004</v>
      </c>
    </row>
    <row r="91" spans="1:37" x14ac:dyDescent="0.2">
      <c r="A91" s="18" t="s">
        <v>215</v>
      </c>
      <c r="B91" s="19" t="s">
        <v>216</v>
      </c>
      <c r="C91" s="20">
        <f ca="1">SUMIF('Netvolumenmål gns.'!$A$4:$R$104,'Til R-koder'!B91,'Netvolumenmål gns.'!$C$4:$C$104)</f>
        <v>36.952912409134299</v>
      </c>
      <c r="D91" s="20">
        <f ca="1">SUMIF('Netvolumenmål gns.'!$A$4:$R$104,'Til R-koder'!B91,'Netvolumenmål gns.'!$D$4:$D$104)</f>
        <v>7.4682352941176477E-2</v>
      </c>
      <c r="E91" s="21">
        <f ca="1">SUMIF('Netvolumenmål gns.'!$A$4:$R$104,'Til R-koder'!B91,'Netvolumenmål gns.'!$E$4:$E$104)</f>
        <v>20341305.611473575</v>
      </c>
      <c r="F91" s="21">
        <f ca="1">SUMIF('Netvolumenmål gns.'!$A$4:$R$104,'Til R-koder'!B91,'Netvolumenmål gns.'!$F$4:$F$104)</f>
        <v>47969956.109999999</v>
      </c>
      <c r="G91" s="21">
        <f ca="1">SUMIF('Netvolumenmål gns.'!$A$4:$R$104,'Til R-koder'!B91,'Netvolumenmål gns.'!$P$4:$P$104)</f>
        <v>29768957.952</v>
      </c>
      <c r="H91" s="21">
        <f ca="1">SUMIF('Netvolumenmål gns.'!$A$4:$R$104,'Til R-koder'!B91,'Netvolumenmål gns.'!$Q$4:$Q$104)</f>
        <v>41827487.781717226</v>
      </c>
      <c r="I91" s="22">
        <f ca="1">SUMIF('Netvolumenmål gns.'!$A$4:$R$104,'Til R-koder'!B91,'Netvolumenmål gns.'!$R$4:$R$104)</f>
        <v>71596445.733717233</v>
      </c>
      <c r="J91" s="20">
        <v>36.952912409134299</v>
      </c>
      <c r="K91" s="20">
        <v>7.4682352941176477E-2</v>
      </c>
      <c r="L91" s="21">
        <v>20341305.611473575</v>
      </c>
      <c r="M91" s="21">
        <v>47969956.109999999</v>
      </c>
      <c r="N91" s="21">
        <v>29768957.952</v>
      </c>
      <c r="O91" s="21">
        <v>41827487.781717226</v>
      </c>
      <c r="P91" s="22">
        <v>71596445.733717233</v>
      </c>
      <c r="Q91" s="23" t="s">
        <v>472</v>
      </c>
      <c r="R91" s="24">
        <f ca="1">SUMIF('Costdrivere gns.'!$A$5:$L$105,'Til R-koder'!B91,'Costdrivere gns.'!$C$5:$C$105)</f>
        <v>2047100.29</v>
      </c>
      <c r="S91" s="24">
        <f ca="1">SUMIF('Costdrivere gns.'!$A$5:$L$105,'Til R-koder'!B91,'Costdrivere gns.'!$D$5:$D$105)</f>
        <v>3598099.875</v>
      </c>
      <c r="T91" s="24">
        <f ca="1">SUMIF('Costdrivere gns.'!$A$5:$L$105,'Til R-koder'!B91,'Costdrivere gns.'!$E$5:$E$105)</f>
        <v>125696.11</v>
      </c>
      <c r="U91" s="24">
        <f ca="1">SUMIF('Costdrivere gns.'!$A$5:$L$105,'Til R-koder'!B91,'Costdrivere gns.'!$F$5:$F$105)</f>
        <v>80185.100000000006</v>
      </c>
      <c r="V91" s="24">
        <f ca="1">SUMIF('Costdrivere gns.'!$A$5:$L$105,'Til R-koder'!B91,'Costdrivere gns.'!$G$5:$G$105)</f>
        <v>6481530.0300000003</v>
      </c>
      <c r="W91" s="24">
        <f ca="1">SUMIF('Costdrivere gns.'!$A$5:$L$105,'Til R-koder'!B91,'Costdrivere gns.'!$H$5:$H$105)</f>
        <v>0</v>
      </c>
      <c r="X91" s="24">
        <f ca="1">SUMIF('Costdrivere gns.'!$A$5:$L$105,'Til R-koder'!B91,'Costdrivere gns.'!$I$5:$I$105)</f>
        <v>1079070.7350000001</v>
      </c>
      <c r="Y91" s="24">
        <f ca="1">SUMIF('Costdrivere gns.'!$A$5:$L$105,'Til R-koder'!B91,'Costdrivere gns.'!$J$5:$J$105)</f>
        <v>1585073.45</v>
      </c>
      <c r="Z91" s="24">
        <f ca="1">SUMIF('Costdrivere gns.'!$A$5:$L$105,'Til R-koder'!B91,'Costdrivere gns.'!$K$5:$K$105)</f>
        <v>1233148.6599999999</v>
      </c>
      <c r="AA91" s="22">
        <f ca="1">SUMIF('Costdrivere gns.'!$A$5:$L$105,'Til R-koder'!B91,'Costdrivere gns.'!$L$5:$L$105)</f>
        <v>4111401.36</v>
      </c>
      <c r="AB91" s="25">
        <v>2047100.29</v>
      </c>
      <c r="AC91" s="25">
        <v>3598099.875</v>
      </c>
      <c r="AD91" s="25">
        <v>125696.11</v>
      </c>
      <c r="AE91" s="25">
        <v>80185.100000000006</v>
      </c>
      <c r="AF91" s="25">
        <v>6481530.0300000003</v>
      </c>
      <c r="AG91" s="25">
        <v>0</v>
      </c>
      <c r="AH91" s="25">
        <v>1079070.7350000001</v>
      </c>
      <c r="AI91" s="25">
        <v>1585073.45</v>
      </c>
      <c r="AJ91" s="25">
        <v>1233148.6599999999</v>
      </c>
      <c r="AK91" s="22">
        <v>4111401.36</v>
      </c>
    </row>
    <row r="92" spans="1:37" x14ac:dyDescent="0.2">
      <c r="A92" s="18" t="s">
        <v>217</v>
      </c>
      <c r="B92" s="19" t="s">
        <v>218</v>
      </c>
      <c r="C92" s="20">
        <f ca="1">SUMIF('Netvolumenmål gns.'!$A$4:$R$104,'Til R-koder'!B92,'Netvolumenmål gns.'!$C$4:$C$104)</f>
        <v>35.079412328675801</v>
      </c>
      <c r="D92" s="20">
        <f ca="1">SUMIF('Netvolumenmål gns.'!$A$4:$R$104,'Til R-koder'!B92,'Netvolumenmål gns.'!$D$4:$D$104)</f>
        <v>6.6757390790558438E-2</v>
      </c>
      <c r="E92" s="21">
        <f ca="1">SUMIF('Netvolumenmål gns.'!$A$4:$R$104,'Til R-koder'!B92,'Netvolumenmål gns.'!$E$4:$E$104)</f>
        <v>112358696.72153899</v>
      </c>
      <c r="F92" s="21">
        <f ca="1">SUMIF('Netvolumenmål gns.'!$A$4:$R$104,'Til R-koder'!B92,'Netvolumenmål gns.'!$F$4:$F$104)</f>
        <v>339583266.745</v>
      </c>
      <c r="G92" s="21">
        <f ca="1">SUMIF('Netvolumenmål gns.'!$A$4:$R$104,'Til R-koder'!B92,'Netvolumenmål gns.'!$P$4:$P$104)</f>
        <v>146192899.88</v>
      </c>
      <c r="H92" s="21">
        <f ca="1">SUMIF('Netvolumenmål gns.'!$A$4:$R$104,'Til R-koder'!B92,'Netvolumenmål gns.'!$Q$4:$Q$104)</f>
        <v>280896589.19899619</v>
      </c>
      <c r="I92" s="22">
        <f ca="1">SUMIF('Netvolumenmål gns.'!$A$4:$R$104,'Til R-koder'!B92,'Netvolumenmål gns.'!$R$4:$R$104)</f>
        <v>427089489.07899618</v>
      </c>
      <c r="J92" s="20">
        <v>35.079412328675801</v>
      </c>
      <c r="K92" s="20">
        <v>6.6757390790558438E-2</v>
      </c>
      <c r="L92" s="21">
        <v>112358696.72153899</v>
      </c>
      <c r="M92" s="21">
        <v>339583266.745</v>
      </c>
      <c r="N92" s="21">
        <v>146192899.88</v>
      </c>
      <c r="O92" s="21">
        <v>280896589.19899619</v>
      </c>
      <c r="P92" s="22">
        <v>427089489.07899618</v>
      </c>
      <c r="Q92" s="23" t="s">
        <v>472</v>
      </c>
      <c r="R92" s="24">
        <f ca="1">SUMIF('Costdrivere gns.'!$A$5:$L$105,'Til R-koder'!B92,'Costdrivere gns.'!$C$5:$C$105)</f>
        <v>16158840.595000001</v>
      </c>
      <c r="S92" s="24">
        <f ca="1">SUMIF('Costdrivere gns.'!$A$5:$L$105,'Til R-koder'!B92,'Costdrivere gns.'!$D$5:$D$105)</f>
        <v>17934454.02</v>
      </c>
      <c r="T92" s="24">
        <f ca="1">SUMIF('Costdrivere gns.'!$A$5:$L$105,'Til R-koder'!B92,'Costdrivere gns.'!$E$5:$E$105)</f>
        <v>2249661.4700000002</v>
      </c>
      <c r="U92" s="24">
        <f ca="1">SUMIF('Costdrivere gns.'!$A$5:$L$105,'Til R-koder'!B92,'Costdrivere gns.'!$F$5:$F$105)</f>
        <v>252567.76</v>
      </c>
      <c r="V92" s="24">
        <f ca="1">SUMIF('Costdrivere gns.'!$A$5:$L$105,'Til R-koder'!B92,'Costdrivere gns.'!$G$5:$G$105)</f>
        <v>36390125.82</v>
      </c>
      <c r="W92" s="24">
        <f ca="1">SUMIF('Costdrivere gns.'!$A$5:$L$105,'Til R-koder'!B92,'Costdrivere gns.'!$H$5:$H$105)</f>
        <v>332132.01</v>
      </c>
      <c r="X92" s="24">
        <f ca="1">SUMIF('Costdrivere gns.'!$A$5:$L$105,'Til R-koder'!B92,'Costdrivere gns.'!$I$5:$I$105)</f>
        <v>4477421.9400000004</v>
      </c>
      <c r="Y92" s="24">
        <f ca="1">SUMIF('Costdrivere gns.'!$A$5:$L$105,'Til R-koder'!B92,'Costdrivere gns.'!$J$5:$J$105)</f>
        <v>11677857.99</v>
      </c>
      <c r="Z92" s="24">
        <f ca="1">SUMIF('Costdrivere gns.'!$A$5:$L$105,'Til R-koder'!B92,'Costdrivere gns.'!$K$5:$K$105)</f>
        <v>2841131.47</v>
      </c>
      <c r="AA92" s="22">
        <f ca="1">SUMIF('Costdrivere gns.'!$A$5:$L$105,'Til R-koder'!B92,'Costdrivere gns.'!$L$5:$L$105)</f>
        <v>20044503.640000001</v>
      </c>
      <c r="AB92" s="25">
        <v>16158840.595000001</v>
      </c>
      <c r="AC92" s="25">
        <v>17934454.02</v>
      </c>
      <c r="AD92" s="25">
        <v>2249661.4700000002</v>
      </c>
      <c r="AE92" s="25">
        <v>252567.76</v>
      </c>
      <c r="AF92" s="25">
        <v>36390125.82</v>
      </c>
      <c r="AG92" s="25">
        <v>332132.01</v>
      </c>
      <c r="AH92" s="25">
        <v>4477421.9400000004</v>
      </c>
      <c r="AI92" s="25">
        <v>11677857.99</v>
      </c>
      <c r="AJ92" s="25">
        <v>2841131.47</v>
      </c>
      <c r="AK92" s="22">
        <v>20044503.640000001</v>
      </c>
    </row>
    <row r="93" spans="1:37" x14ac:dyDescent="0.2">
      <c r="A93" s="18" t="s">
        <v>219</v>
      </c>
      <c r="B93" s="19" t="s">
        <v>220</v>
      </c>
      <c r="C93" s="20">
        <f ca="1">SUMIF('Netvolumenmål gns.'!$A$4:$R$104,'Til R-koder'!B93,'Netvolumenmål gns.'!$C$4:$C$104)</f>
        <v>17.88403359092225</v>
      </c>
      <c r="D93" s="20">
        <f ca="1">SUMIF('Netvolumenmål gns.'!$A$4:$R$104,'Til R-koder'!B93,'Netvolumenmål gns.'!$D$4:$D$104)</f>
        <v>0</v>
      </c>
      <c r="E93" s="21">
        <f ca="1">SUMIF('Netvolumenmål gns.'!$A$4:$R$104,'Til R-koder'!B93,'Netvolumenmål gns.'!$E$4:$E$104)</f>
        <v>14526634.626165144</v>
      </c>
      <c r="F93" s="21">
        <f ca="1">SUMIF('Netvolumenmål gns.'!$A$4:$R$104,'Til R-koder'!B93,'Netvolumenmål gns.'!$F$4:$F$104)</f>
        <v>11241821.469999999</v>
      </c>
      <c r="G93" s="21">
        <f ca="1">SUMIF('Netvolumenmål gns.'!$A$4:$R$104,'Til R-koder'!B93,'Netvolumenmål gns.'!$P$4:$P$104)</f>
        <v>16000511.4516</v>
      </c>
      <c r="H93" s="21">
        <f ca="1">SUMIF('Netvolumenmål gns.'!$A$4:$R$104,'Til R-koder'!B93,'Netvolumenmål gns.'!$Q$4:$Q$104)</f>
        <v>12502208.947886247</v>
      </c>
      <c r="I93" s="22">
        <f ca="1">SUMIF('Netvolumenmål gns.'!$A$4:$R$104,'Til R-koder'!B93,'Netvolumenmål gns.'!$R$4:$R$104)</f>
        <v>28502720.399486247</v>
      </c>
      <c r="J93" s="20">
        <v>17.88403359092225</v>
      </c>
      <c r="K93" s="20">
        <v>0</v>
      </c>
      <c r="L93" s="21">
        <v>14526634.626165144</v>
      </c>
      <c r="M93" s="21">
        <v>11241821.469999999</v>
      </c>
      <c r="N93" s="21">
        <v>16000511.4516</v>
      </c>
      <c r="O93" s="21">
        <v>12502208.947886247</v>
      </c>
      <c r="P93" s="22">
        <v>28502720.399486247</v>
      </c>
      <c r="Q93" s="23" t="s">
        <v>473</v>
      </c>
      <c r="R93" s="24">
        <f ca="1">SUMIF('Costdrivere gns.'!$A$5:$L$105,'Til R-koder'!B93,'Costdrivere gns.'!$C$5:$C$105)</f>
        <v>0</v>
      </c>
      <c r="S93" s="24">
        <f ca="1">SUMIF('Costdrivere gns.'!$A$5:$L$105,'Til R-koder'!B93,'Costdrivere gns.'!$D$5:$D$105)</f>
        <v>0</v>
      </c>
      <c r="T93" s="24">
        <f ca="1">SUMIF('Costdrivere gns.'!$A$5:$L$105,'Til R-koder'!B93,'Costdrivere gns.'!$E$5:$E$105)</f>
        <v>0</v>
      </c>
      <c r="U93" s="24">
        <f ca="1">SUMIF('Costdrivere gns.'!$A$5:$L$105,'Til R-koder'!B93,'Costdrivere gns.'!$F$5:$F$105)</f>
        <v>0</v>
      </c>
      <c r="V93" s="24">
        <f ca="1">SUMIF('Costdrivere gns.'!$A$5:$L$105,'Til R-koder'!B93,'Costdrivere gns.'!$G$5:$G$105)</f>
        <v>8874409.7550000008</v>
      </c>
      <c r="W93" s="24">
        <f ca="1">SUMIF('Costdrivere gns.'!$A$5:$L$105,'Til R-koder'!B93,'Costdrivere gns.'!$H$5:$H$105)</f>
        <v>0</v>
      </c>
      <c r="X93" s="24">
        <f ca="1">SUMIF('Costdrivere gns.'!$A$5:$L$105,'Til R-koder'!B93,'Costdrivere gns.'!$I$5:$I$105)</f>
        <v>1102716.1599999999</v>
      </c>
      <c r="Y93" s="24">
        <f ca="1">SUMIF('Costdrivere gns.'!$A$5:$L$105,'Til R-koder'!B93,'Costdrivere gns.'!$J$5:$J$105)</f>
        <v>1421651.145</v>
      </c>
      <c r="Z93" s="24">
        <f ca="1">SUMIF('Costdrivere gns.'!$A$5:$L$105,'Til R-koder'!B93,'Costdrivere gns.'!$K$5:$K$105)</f>
        <v>1206901.74</v>
      </c>
      <c r="AA93" s="22">
        <f ca="1">SUMIF('Costdrivere gns.'!$A$5:$L$105,'Til R-koder'!B93,'Costdrivere gns.'!$L$5:$L$105)</f>
        <v>1920955.825</v>
      </c>
      <c r="AB93" s="25">
        <v>0</v>
      </c>
      <c r="AC93" s="25">
        <v>0</v>
      </c>
      <c r="AD93" s="25">
        <v>0</v>
      </c>
      <c r="AE93" s="25">
        <v>0</v>
      </c>
      <c r="AF93" s="25">
        <v>8874409.7550000008</v>
      </c>
      <c r="AG93" s="25">
        <v>0</v>
      </c>
      <c r="AH93" s="25">
        <v>1102716.1599999999</v>
      </c>
      <c r="AI93" s="25">
        <v>1421651.145</v>
      </c>
      <c r="AJ93" s="25">
        <v>1206901.74</v>
      </c>
      <c r="AK93" s="22">
        <v>1920955.825</v>
      </c>
    </row>
    <row r="94" spans="1:37" x14ac:dyDescent="0.2">
      <c r="A94" s="18" t="s">
        <v>221</v>
      </c>
      <c r="B94" s="19" t="s">
        <v>222</v>
      </c>
      <c r="C94" s="20">
        <f ca="1">SUMIF('Netvolumenmål gns.'!$A$4:$R$104,'Til R-koder'!B94,'Netvolumenmål gns.'!$C$4:$C$104)</f>
        <v>34.800537081147596</v>
      </c>
      <c r="D94" s="20">
        <f ca="1">SUMIF('Netvolumenmål gns.'!$A$4:$R$104,'Til R-koder'!B94,'Netvolumenmål gns.'!$D$4:$D$104)</f>
        <v>2.7097374459228437E-2</v>
      </c>
      <c r="E94" s="21">
        <f ca="1">SUMIF('Netvolumenmål gns.'!$A$4:$R$104,'Til R-koder'!B94,'Netvolumenmål gns.'!$E$4:$E$104)</f>
        <v>10823339.269227311</v>
      </c>
      <c r="F94" s="21">
        <f ca="1">SUMIF('Netvolumenmål gns.'!$A$4:$R$104,'Til R-koder'!B94,'Netvolumenmål gns.'!$F$4:$F$104)</f>
        <v>80002105.185000002</v>
      </c>
      <c r="G94" s="21">
        <f ca="1">SUMIF('Netvolumenmål gns.'!$A$4:$R$104,'Til R-koder'!B94,'Netvolumenmål gns.'!$P$4:$P$104)</f>
        <v>17908558.405999999</v>
      </c>
      <c r="H94" s="21">
        <f ca="1">SUMIF('Netvolumenmål gns.'!$A$4:$R$104,'Til R-koder'!B94,'Netvolumenmål gns.'!$Q$4:$Q$104)</f>
        <v>69742363.152814224</v>
      </c>
      <c r="I94" s="22">
        <f ca="1">SUMIF('Netvolumenmål gns.'!$A$4:$R$104,'Til R-koder'!B94,'Netvolumenmål gns.'!$R$4:$R$104)</f>
        <v>87650921.558814228</v>
      </c>
      <c r="J94" s="20">
        <v>34.800537081147596</v>
      </c>
      <c r="K94" s="20">
        <v>2.7097374459228437E-2</v>
      </c>
      <c r="L94" s="21">
        <v>10823339.269227311</v>
      </c>
      <c r="M94" s="21">
        <v>80002105.185000002</v>
      </c>
      <c r="N94" s="21">
        <v>17908558.405999999</v>
      </c>
      <c r="O94" s="21">
        <v>69742363.152814224</v>
      </c>
      <c r="P94" s="22">
        <v>87650921.558814228</v>
      </c>
      <c r="Q94" s="23" t="s">
        <v>471</v>
      </c>
      <c r="R94" s="24">
        <f ca="1">SUMIF('Costdrivere gns.'!$A$5:$L$105,'Til R-koder'!B94,'Costdrivere gns.'!$C$5:$C$105)</f>
        <v>3396262.03</v>
      </c>
      <c r="S94" s="24">
        <f ca="1">SUMIF('Costdrivere gns.'!$A$5:$L$105,'Til R-koder'!B94,'Costdrivere gns.'!$D$5:$D$105)</f>
        <v>3162980.5550000002</v>
      </c>
      <c r="T94" s="24">
        <f ca="1">SUMIF('Costdrivere gns.'!$A$5:$L$105,'Til R-koder'!B94,'Costdrivere gns.'!$E$5:$E$105)</f>
        <v>398929.42</v>
      </c>
      <c r="U94" s="24">
        <f ca="1">SUMIF('Costdrivere gns.'!$A$5:$L$105,'Til R-koder'!B94,'Costdrivere gns.'!$F$5:$F$105)</f>
        <v>228490.81</v>
      </c>
      <c r="V94" s="24">
        <f ca="1">SUMIF('Costdrivere gns.'!$A$5:$L$105,'Til R-koder'!B94,'Costdrivere gns.'!$G$5:$G$105)</f>
        <v>0</v>
      </c>
      <c r="W94" s="24">
        <f ca="1">SUMIF('Costdrivere gns.'!$A$5:$L$105,'Til R-koder'!B94,'Costdrivere gns.'!$H$5:$H$105)</f>
        <v>0</v>
      </c>
      <c r="X94" s="24">
        <f ca="1">SUMIF('Costdrivere gns.'!$A$5:$L$105,'Til R-koder'!B94,'Costdrivere gns.'!$I$5:$I$105)</f>
        <v>0</v>
      </c>
      <c r="Y94" s="24">
        <f ca="1">SUMIF('Costdrivere gns.'!$A$5:$L$105,'Til R-koder'!B94,'Costdrivere gns.'!$J$5:$J$105)</f>
        <v>0</v>
      </c>
      <c r="Z94" s="24">
        <f ca="1">SUMIF('Costdrivere gns.'!$A$5:$L$105,'Til R-koder'!B94,'Costdrivere gns.'!$K$5:$K$105)</f>
        <v>1206901.74</v>
      </c>
      <c r="AA94" s="22">
        <f ca="1">SUMIF('Costdrivere gns.'!$A$5:$L$105,'Til R-koder'!B94,'Costdrivere gns.'!$L$5:$L$105)</f>
        <v>2429774.7200000002</v>
      </c>
      <c r="AB94" s="25">
        <v>3396262.03</v>
      </c>
      <c r="AC94" s="25">
        <v>3162980.5550000002</v>
      </c>
      <c r="AD94" s="25">
        <v>398929.42</v>
      </c>
      <c r="AE94" s="25">
        <v>228490.81</v>
      </c>
      <c r="AF94" s="25">
        <v>0</v>
      </c>
      <c r="AG94" s="25">
        <v>0</v>
      </c>
      <c r="AH94" s="25">
        <v>0</v>
      </c>
      <c r="AI94" s="25">
        <v>0</v>
      </c>
      <c r="AJ94" s="25">
        <v>1206901.74</v>
      </c>
      <c r="AK94" s="22">
        <v>2429774.7200000002</v>
      </c>
    </row>
    <row r="95" spans="1:37" x14ac:dyDescent="0.2">
      <c r="A95" s="18" t="s">
        <v>223</v>
      </c>
      <c r="B95" s="19" t="s">
        <v>224</v>
      </c>
      <c r="C95" s="20">
        <f ca="1">SUMIF('Netvolumenmål gns.'!$A$4:$R$104,'Til R-koder'!B95,'Netvolumenmål gns.'!$C$4:$C$104)</f>
        <v>35.506811028107599</v>
      </c>
      <c r="D95" s="20">
        <f ca="1">SUMIF('Netvolumenmål gns.'!$A$4:$R$104,'Til R-koder'!B95,'Netvolumenmål gns.'!$D$4:$D$104)</f>
        <v>3.7060849960989725E-2</v>
      </c>
      <c r="E95" s="21">
        <f ca="1">SUMIF('Netvolumenmål gns.'!$A$4:$R$104,'Til R-koder'!B95,'Netvolumenmål gns.'!$E$4:$E$104)</f>
        <v>63418534.168475881</v>
      </c>
      <c r="F95" s="21">
        <f ca="1">SUMIF('Netvolumenmål gns.'!$A$4:$R$104,'Til R-koder'!B95,'Netvolumenmål gns.'!$F$4:$F$104)</f>
        <v>256409206.01499999</v>
      </c>
      <c r="G95" s="21">
        <f ca="1">SUMIF('Netvolumenmål gns.'!$A$4:$R$104,'Til R-koder'!B95,'Netvolumenmål gns.'!$P$4:$P$104)</f>
        <v>79080963.932400003</v>
      </c>
      <c r="H95" s="21">
        <f ca="1">SUMIF('Netvolumenmål gns.'!$A$4:$R$104,'Til R-koder'!B95,'Netvolumenmål gns.'!$Q$4:$Q$104)</f>
        <v>160580899.12936503</v>
      </c>
      <c r="I95" s="22">
        <f ca="1">SUMIF('Netvolumenmål gns.'!$A$4:$R$104,'Til R-koder'!B95,'Netvolumenmål gns.'!$R$4:$R$104)</f>
        <v>239661863.06176502</v>
      </c>
      <c r="J95" s="20">
        <v>35.506811028107599</v>
      </c>
      <c r="K95" s="20">
        <v>3.7060849960989725E-2</v>
      </c>
      <c r="L95" s="21">
        <v>63418534.168475881</v>
      </c>
      <c r="M95" s="21">
        <v>256409206.01499999</v>
      </c>
      <c r="N95" s="21">
        <v>79080963.932400003</v>
      </c>
      <c r="O95" s="21">
        <v>160580899.12936503</v>
      </c>
      <c r="P95" s="22">
        <v>239661863.06176502</v>
      </c>
      <c r="Q95" s="23" t="s">
        <v>472</v>
      </c>
      <c r="R95" s="24">
        <f ca="1">SUMIF('Costdrivere gns.'!$A$5:$L$105,'Til R-koder'!B95,'Costdrivere gns.'!$C$5:$C$105)</f>
        <v>10430662.914999999</v>
      </c>
      <c r="S95" s="24">
        <f ca="1">SUMIF('Costdrivere gns.'!$A$5:$L$105,'Til R-koder'!B95,'Costdrivere gns.'!$D$5:$D$105)</f>
        <v>10445196.744999999</v>
      </c>
      <c r="T95" s="24">
        <f ca="1">SUMIF('Costdrivere gns.'!$A$5:$L$105,'Til R-koder'!B95,'Costdrivere gns.'!$E$5:$E$105)</f>
        <v>2347392.46</v>
      </c>
      <c r="U95" s="24">
        <f ca="1">SUMIF('Costdrivere gns.'!$A$5:$L$105,'Til R-koder'!B95,'Costdrivere gns.'!$F$5:$F$105)</f>
        <v>263251.96999999997</v>
      </c>
      <c r="V95" s="24">
        <f ca="1">SUMIF('Costdrivere gns.'!$A$5:$L$105,'Til R-koder'!B95,'Costdrivere gns.'!$G$5:$G$105)</f>
        <v>22262333.074999999</v>
      </c>
      <c r="W95" s="24">
        <f ca="1">SUMIF('Costdrivere gns.'!$A$5:$L$105,'Til R-koder'!B95,'Costdrivere gns.'!$H$5:$H$105)</f>
        <v>313521.16499999998</v>
      </c>
      <c r="X95" s="24">
        <f ca="1">SUMIF('Costdrivere gns.'!$A$5:$L$105,'Til R-koder'!B95,'Costdrivere gns.'!$I$5:$I$105)</f>
        <v>2216476.09</v>
      </c>
      <c r="Y95" s="24">
        <f ca="1">SUMIF('Costdrivere gns.'!$A$5:$L$105,'Til R-koder'!B95,'Costdrivere gns.'!$J$5:$J$105)</f>
        <v>3248887.91</v>
      </c>
      <c r="Z95" s="24">
        <f ca="1">SUMIF('Costdrivere gns.'!$A$5:$L$105,'Til R-koder'!B95,'Costdrivere gns.'!$K$5:$K$105)</f>
        <v>2109340.0449999999</v>
      </c>
      <c r="AA95" s="22">
        <f ca="1">SUMIF('Costdrivere gns.'!$A$5:$L$105,'Til R-koder'!B95,'Costdrivere gns.'!$L$5:$L$105)</f>
        <v>9781471.8000000007</v>
      </c>
      <c r="AB95" s="25">
        <v>10430662.914999999</v>
      </c>
      <c r="AC95" s="25">
        <v>10445196.744999999</v>
      </c>
      <c r="AD95" s="25">
        <v>2347392.46</v>
      </c>
      <c r="AE95" s="25">
        <v>263251.96999999997</v>
      </c>
      <c r="AF95" s="25">
        <v>22262333.074999999</v>
      </c>
      <c r="AG95" s="25">
        <v>313521.16499999998</v>
      </c>
      <c r="AH95" s="25">
        <v>2216476.09</v>
      </c>
      <c r="AI95" s="25">
        <v>3248887.91</v>
      </c>
      <c r="AJ95" s="25">
        <v>2109340.0449999999</v>
      </c>
      <c r="AK95" s="22">
        <v>9781471.8000000007</v>
      </c>
    </row>
    <row r="96" spans="1:37" x14ac:dyDescent="0.2">
      <c r="A96" s="18" t="s">
        <v>225</v>
      </c>
      <c r="B96" s="19" t="s">
        <v>226</v>
      </c>
      <c r="C96" s="20">
        <f ca="1">SUMIF('Netvolumenmål gns.'!$A$4:$R$104,'Til R-koder'!B96,'Netvolumenmål gns.'!$C$4:$C$104)</f>
        <v>36.362106157398898</v>
      </c>
      <c r="D96" s="20">
        <f ca="1">SUMIF('Netvolumenmål gns.'!$A$4:$R$104,'Til R-koder'!B96,'Netvolumenmål gns.'!$D$4:$D$104)</f>
        <v>2.4274770194988735E-2</v>
      </c>
      <c r="E96" s="21">
        <f ca="1">SUMIF('Netvolumenmål gns.'!$A$4:$R$104,'Til R-koder'!B96,'Netvolumenmål gns.'!$E$4:$E$104)</f>
        <v>47633353.376915783</v>
      </c>
      <c r="F96" s="21">
        <f ca="1">SUMIF('Netvolumenmål gns.'!$A$4:$R$104,'Til R-koder'!B96,'Netvolumenmål gns.'!$F$4:$F$104)</f>
        <v>149669362.91</v>
      </c>
      <c r="G96" s="21">
        <f ca="1">SUMIF('Netvolumenmål gns.'!$A$4:$R$104,'Til R-koder'!B96,'Netvolumenmål gns.'!$P$4:$P$104)</f>
        <v>55072182.946400002</v>
      </c>
      <c r="H96" s="21">
        <f ca="1">SUMIF('Netvolumenmål gns.'!$A$4:$R$104,'Til R-koder'!B96,'Netvolumenmål gns.'!$Q$4:$Q$104)</f>
        <v>93502432.365618318</v>
      </c>
      <c r="I96" s="22">
        <f ca="1">SUMIF('Netvolumenmål gns.'!$A$4:$R$104,'Til R-koder'!B96,'Netvolumenmål gns.'!$R$4:$R$104)</f>
        <v>148574615.31201833</v>
      </c>
      <c r="J96" s="20">
        <v>36.362106157398898</v>
      </c>
      <c r="K96" s="20">
        <v>2.4274770194988735E-2</v>
      </c>
      <c r="L96" s="21">
        <v>47633353.376915783</v>
      </c>
      <c r="M96" s="21">
        <v>149669362.91</v>
      </c>
      <c r="N96" s="21">
        <v>55072182.946400002</v>
      </c>
      <c r="O96" s="21">
        <v>93502432.365618318</v>
      </c>
      <c r="P96" s="22">
        <v>148574615.31201833</v>
      </c>
      <c r="Q96" s="23" t="s">
        <v>472</v>
      </c>
      <c r="R96" s="24">
        <f ca="1">SUMIF('Costdrivere gns.'!$A$5:$L$105,'Til R-koder'!B96,'Costdrivere gns.'!$C$5:$C$105)</f>
        <v>5736385.6500000004</v>
      </c>
      <c r="S96" s="24">
        <f ca="1">SUMIF('Costdrivere gns.'!$A$5:$L$105,'Til R-koder'!B96,'Costdrivere gns.'!$D$5:$D$105)</f>
        <v>12044640.505000001</v>
      </c>
      <c r="T96" s="24">
        <f ca="1">SUMIF('Costdrivere gns.'!$A$5:$L$105,'Til R-koder'!B96,'Costdrivere gns.'!$E$5:$E$105)</f>
        <v>1077273.7250000001</v>
      </c>
      <c r="U96" s="24">
        <f ca="1">SUMIF('Costdrivere gns.'!$A$5:$L$105,'Til R-koder'!B96,'Costdrivere gns.'!$F$5:$F$105)</f>
        <v>74694.559999999998</v>
      </c>
      <c r="V96" s="24">
        <f ca="1">SUMIF('Costdrivere gns.'!$A$5:$L$105,'Til R-koder'!B96,'Costdrivere gns.'!$G$5:$G$105)</f>
        <v>15598616.24</v>
      </c>
      <c r="W96" s="24">
        <f ca="1">SUMIF('Costdrivere gns.'!$A$5:$L$105,'Til R-koder'!B96,'Costdrivere gns.'!$H$5:$H$105)</f>
        <v>0</v>
      </c>
      <c r="X96" s="24">
        <f ca="1">SUMIF('Costdrivere gns.'!$A$5:$L$105,'Til R-koder'!B96,'Costdrivere gns.'!$I$5:$I$105)</f>
        <v>2439939.4750000001</v>
      </c>
      <c r="Y96" s="24">
        <f ca="1">SUMIF('Costdrivere gns.'!$A$5:$L$105,'Til R-koder'!B96,'Costdrivere gns.'!$J$5:$J$105)</f>
        <v>2081508.42</v>
      </c>
      <c r="Z96" s="24">
        <f ca="1">SUMIF('Costdrivere gns.'!$A$5:$L$105,'Til R-koder'!B96,'Costdrivere gns.'!$K$5:$K$105)</f>
        <v>1774376.37</v>
      </c>
      <c r="AA96" s="22">
        <f ca="1">SUMIF('Costdrivere gns.'!$A$5:$L$105,'Til R-koder'!B96,'Costdrivere gns.'!$L$5:$L$105)</f>
        <v>6805918.4249999998</v>
      </c>
      <c r="AB96" s="25">
        <v>5736385.6500000004</v>
      </c>
      <c r="AC96" s="25">
        <v>12044640.505000001</v>
      </c>
      <c r="AD96" s="25">
        <v>1077273.7250000001</v>
      </c>
      <c r="AE96" s="25">
        <v>74694.559999999998</v>
      </c>
      <c r="AF96" s="25">
        <v>15598616.24</v>
      </c>
      <c r="AG96" s="25">
        <v>0</v>
      </c>
      <c r="AH96" s="25">
        <v>2439939.4750000001</v>
      </c>
      <c r="AI96" s="25">
        <v>2081508.42</v>
      </c>
      <c r="AJ96" s="25">
        <v>1774376.37</v>
      </c>
      <c r="AK96" s="22">
        <v>6805918.4249999998</v>
      </c>
    </row>
    <row r="97" spans="1:37" x14ac:dyDescent="0.2">
      <c r="A97" s="18" t="s">
        <v>227</v>
      </c>
      <c r="B97" s="19" t="s">
        <v>228</v>
      </c>
      <c r="C97" s="20">
        <f ca="1">SUMIF('Netvolumenmål gns.'!$A$4:$R$104,'Til R-koder'!B97,'Netvolumenmål gns.'!$C$4:$C$104)</f>
        <v>36.487867197060353</v>
      </c>
      <c r="D97" s="20">
        <f ca="1">SUMIF('Netvolumenmål gns.'!$A$4:$R$104,'Til R-koder'!B97,'Netvolumenmål gns.'!$D$4:$D$104)</f>
        <v>3.0894643362753681E-2</v>
      </c>
      <c r="E97" s="21">
        <f ca="1">SUMIF('Netvolumenmål gns.'!$A$4:$R$104,'Til R-koder'!B97,'Netvolumenmål gns.'!$E$4:$E$104)</f>
        <v>36274209.003917083</v>
      </c>
      <c r="F97" s="21">
        <f ca="1">SUMIF('Netvolumenmål gns.'!$A$4:$R$104,'Til R-koder'!B97,'Netvolumenmål gns.'!$F$4:$F$104)</f>
        <v>101194412.205</v>
      </c>
      <c r="G97" s="21">
        <f ca="1">SUMIF('Netvolumenmål gns.'!$A$4:$R$104,'Til R-koder'!B97,'Netvolumenmål gns.'!$P$4:$P$104)</f>
        <v>30914052.903200001</v>
      </c>
      <c r="H97" s="21">
        <f ca="1">SUMIF('Netvolumenmål gns.'!$A$4:$R$104,'Til R-koder'!B97,'Netvolumenmål gns.'!$Q$4:$Q$104)</f>
        <v>72701406.690396965</v>
      </c>
      <c r="I97" s="22">
        <f ca="1">SUMIF('Netvolumenmål gns.'!$A$4:$R$104,'Til R-koder'!B97,'Netvolumenmål gns.'!$R$4:$R$104)</f>
        <v>103615459.59359697</v>
      </c>
      <c r="J97" s="20">
        <v>36.487867197060353</v>
      </c>
      <c r="K97" s="20">
        <v>3.0894643362753681E-2</v>
      </c>
      <c r="L97" s="21">
        <v>36274209.003917083</v>
      </c>
      <c r="M97" s="21">
        <v>101194412.205</v>
      </c>
      <c r="N97" s="21">
        <v>30914052.903200001</v>
      </c>
      <c r="O97" s="21">
        <v>72701406.690396965</v>
      </c>
      <c r="P97" s="22">
        <v>103615459.59359697</v>
      </c>
      <c r="Q97" s="23" t="s">
        <v>472</v>
      </c>
      <c r="R97" s="24">
        <f ca="1">SUMIF('Costdrivere gns.'!$A$5:$L$105,'Til R-koder'!B97,'Costdrivere gns.'!$C$5:$C$105)</f>
        <v>4299904.84</v>
      </c>
      <c r="S97" s="24">
        <f ca="1">SUMIF('Costdrivere gns.'!$A$5:$L$105,'Til R-koder'!B97,'Costdrivere gns.'!$D$5:$D$105)</f>
        <v>4099000.0550000002</v>
      </c>
      <c r="T97" s="24">
        <f ca="1">SUMIF('Costdrivere gns.'!$A$5:$L$105,'Til R-koder'!B97,'Costdrivere gns.'!$E$5:$E$105)</f>
        <v>893921.5</v>
      </c>
      <c r="U97" s="24">
        <f ca="1">SUMIF('Costdrivere gns.'!$A$5:$L$105,'Til R-koder'!B97,'Costdrivere gns.'!$F$5:$F$105)</f>
        <v>153178.03</v>
      </c>
      <c r="V97" s="24">
        <f ca="1">SUMIF('Costdrivere gns.'!$A$5:$L$105,'Til R-koder'!B97,'Costdrivere gns.'!$G$5:$G$105)</f>
        <v>17894221.875</v>
      </c>
      <c r="W97" s="24">
        <f ca="1">SUMIF('Costdrivere gns.'!$A$5:$L$105,'Til R-koder'!B97,'Costdrivere gns.'!$H$5:$H$105)</f>
        <v>0</v>
      </c>
      <c r="X97" s="24">
        <f ca="1">SUMIF('Costdrivere gns.'!$A$5:$L$105,'Til R-koder'!B97,'Costdrivere gns.'!$I$5:$I$105)</f>
        <v>1688637.77</v>
      </c>
      <c r="Y97" s="24">
        <f ca="1">SUMIF('Costdrivere gns.'!$A$5:$L$105,'Til R-koder'!B97,'Costdrivere gns.'!$J$5:$J$105)</f>
        <v>1931987.905</v>
      </c>
      <c r="Z97" s="24">
        <f ca="1">SUMIF('Costdrivere gns.'!$A$5:$L$105,'Til R-koder'!B97,'Costdrivere gns.'!$K$5:$K$105)</f>
        <v>1462514.02</v>
      </c>
      <c r="AA97" s="22">
        <f ca="1">SUMIF('Costdrivere gns.'!$A$5:$L$105,'Til R-koder'!B97,'Costdrivere gns.'!$L$5:$L$105)</f>
        <v>3850843.02</v>
      </c>
      <c r="AB97" s="25">
        <v>4299904.84</v>
      </c>
      <c r="AC97" s="25">
        <v>4099000.0550000002</v>
      </c>
      <c r="AD97" s="25">
        <v>893921.5</v>
      </c>
      <c r="AE97" s="25">
        <v>153178.03</v>
      </c>
      <c r="AF97" s="25">
        <v>17894221.875</v>
      </c>
      <c r="AG97" s="25">
        <v>0</v>
      </c>
      <c r="AH97" s="25">
        <v>1688637.77</v>
      </c>
      <c r="AI97" s="25">
        <v>1931987.905</v>
      </c>
      <c r="AJ97" s="25">
        <v>1462514.02</v>
      </c>
      <c r="AK97" s="22">
        <v>3850843.02</v>
      </c>
    </row>
    <row r="98" spans="1:37" x14ac:dyDescent="0.2">
      <c r="A98" s="18" t="s">
        <v>229</v>
      </c>
      <c r="B98" s="19" t="s">
        <v>230</v>
      </c>
      <c r="C98" s="20">
        <f ca="1">SUMIF('Netvolumenmål gns.'!$A$4:$R$104,'Til R-koder'!B98,'Netvolumenmål gns.'!$C$4:$C$104)</f>
        <v>36.603217204915154</v>
      </c>
      <c r="D98" s="20">
        <f ca="1">SUMIF('Netvolumenmål gns.'!$A$4:$R$104,'Til R-koder'!B98,'Netvolumenmål gns.'!$D$4:$D$104)</f>
        <v>3.457013706129243E-2</v>
      </c>
      <c r="E98" s="21">
        <f ca="1">SUMIF('Netvolumenmål gns.'!$A$4:$R$104,'Til R-koder'!B98,'Netvolumenmål gns.'!$E$4:$E$104)</f>
        <v>37782030.171516642</v>
      </c>
      <c r="F98" s="21">
        <f ca="1">SUMIF('Netvolumenmål gns.'!$A$4:$R$104,'Til R-koder'!B98,'Netvolumenmål gns.'!$F$4:$F$104)</f>
        <v>97904593.419999987</v>
      </c>
      <c r="G98" s="21">
        <f ca="1">SUMIF('Netvolumenmål gns.'!$A$4:$R$104,'Til R-koder'!B98,'Netvolumenmål gns.'!$P$4:$P$104)</f>
        <v>36428825.536400005</v>
      </c>
      <c r="H98" s="21">
        <f ca="1">SUMIF('Netvolumenmål gns.'!$A$4:$R$104,'Til R-koder'!B98,'Netvolumenmål gns.'!$Q$4:$Q$104)</f>
        <v>72533330.67292051</v>
      </c>
      <c r="I98" s="22">
        <f ca="1">SUMIF('Netvolumenmål gns.'!$A$4:$R$104,'Til R-koder'!B98,'Netvolumenmål gns.'!$R$4:$R$104)</f>
        <v>108962156.20932052</v>
      </c>
      <c r="J98" s="20">
        <v>36.603217204915154</v>
      </c>
      <c r="K98" s="20">
        <v>3.457013706129243E-2</v>
      </c>
      <c r="L98" s="21">
        <v>37782030.171516642</v>
      </c>
      <c r="M98" s="21">
        <v>97904593.419999987</v>
      </c>
      <c r="N98" s="21">
        <v>36428825.536400005</v>
      </c>
      <c r="O98" s="21">
        <v>72533330.67292051</v>
      </c>
      <c r="P98" s="22">
        <v>108962156.20932052</v>
      </c>
      <c r="Q98" s="23" t="s">
        <v>472</v>
      </c>
      <c r="R98" s="24">
        <f ca="1">SUMIF('Costdrivere gns.'!$A$5:$L$105,'Til R-koder'!B98,'Costdrivere gns.'!$C$5:$C$105)</f>
        <v>3201786.605</v>
      </c>
      <c r="S98" s="24">
        <f ca="1">SUMIF('Costdrivere gns.'!$A$5:$L$105,'Til R-koder'!B98,'Costdrivere gns.'!$D$5:$D$105)</f>
        <v>9803985.1850000005</v>
      </c>
      <c r="T98" s="24">
        <f ca="1">SUMIF('Costdrivere gns.'!$A$5:$L$105,'Til R-koder'!B98,'Costdrivere gns.'!$E$5:$E$105)</f>
        <v>464728.08</v>
      </c>
      <c r="U98" s="24">
        <f ca="1">SUMIF('Costdrivere gns.'!$A$5:$L$105,'Til R-koder'!B98,'Costdrivere gns.'!$F$5:$F$105)</f>
        <v>1255888.42</v>
      </c>
      <c r="V98" s="24">
        <f ca="1">SUMIF('Costdrivere gns.'!$A$5:$L$105,'Til R-koder'!B98,'Costdrivere gns.'!$G$5:$G$105)</f>
        <v>10595369.705</v>
      </c>
      <c r="W98" s="24">
        <f ca="1">SUMIF('Costdrivere gns.'!$A$5:$L$105,'Til R-koder'!B98,'Costdrivere gns.'!$H$5:$H$105)</f>
        <v>60127.35</v>
      </c>
      <c r="X98" s="24">
        <f ca="1">SUMIF('Costdrivere gns.'!$A$5:$L$105,'Til R-koder'!B98,'Costdrivere gns.'!$I$5:$I$105)</f>
        <v>3077121.835</v>
      </c>
      <c r="Y98" s="24">
        <f ca="1">SUMIF('Costdrivere gns.'!$A$5:$L$105,'Til R-koder'!B98,'Costdrivere gns.'!$J$5:$J$105)</f>
        <v>4275318.5199999996</v>
      </c>
      <c r="Z98" s="24">
        <f ca="1">SUMIF('Costdrivere gns.'!$A$5:$L$105,'Til R-koder'!B98,'Costdrivere gns.'!$K$5:$K$105)</f>
        <v>1647269.42</v>
      </c>
      <c r="AA98" s="22">
        <f ca="1">SUMIF('Costdrivere gns.'!$A$5:$L$105,'Til R-koder'!B98,'Costdrivere gns.'!$L$5:$L$105)</f>
        <v>3400435.0550000002</v>
      </c>
      <c r="AB98" s="25">
        <v>3201786.605</v>
      </c>
      <c r="AC98" s="25">
        <v>9803985.1850000005</v>
      </c>
      <c r="AD98" s="25">
        <v>464728.08</v>
      </c>
      <c r="AE98" s="25">
        <v>1255888.42</v>
      </c>
      <c r="AF98" s="25">
        <v>10595369.705</v>
      </c>
      <c r="AG98" s="25">
        <v>60127.35</v>
      </c>
      <c r="AH98" s="25">
        <v>3077121.835</v>
      </c>
      <c r="AI98" s="25">
        <v>4275318.5199999996</v>
      </c>
      <c r="AJ98" s="25">
        <v>1647269.42</v>
      </c>
      <c r="AK98" s="22">
        <v>3400435.0550000002</v>
      </c>
    </row>
    <row r="99" spans="1:37" x14ac:dyDescent="0.2">
      <c r="A99" s="18" t="s">
        <v>231</v>
      </c>
      <c r="B99" s="19" t="s">
        <v>232</v>
      </c>
      <c r="C99" s="20">
        <f ca="1">SUMIF('Netvolumenmål gns.'!$A$4:$R$104,'Til R-koder'!B99,'Netvolumenmål gns.'!$C$4:$C$104)</f>
        <v>36.046840578182852</v>
      </c>
      <c r="D99" s="20">
        <f ca="1">SUMIF('Netvolumenmål gns.'!$A$4:$R$104,'Til R-koder'!B99,'Netvolumenmål gns.'!$D$4:$D$104)</f>
        <v>7.4719486356338377E-2</v>
      </c>
      <c r="E99" s="21">
        <f ca="1">SUMIF('Netvolumenmål gns.'!$A$4:$R$104,'Til R-koder'!B99,'Netvolumenmål gns.'!$E$4:$E$104)</f>
        <v>90674199.68520686</v>
      </c>
      <c r="F99" s="21">
        <f ca="1">SUMIF('Netvolumenmål gns.'!$A$4:$R$104,'Til R-koder'!B99,'Netvolumenmål gns.'!$F$4:$F$104)</f>
        <v>251850208.245</v>
      </c>
      <c r="G99" s="21">
        <f ca="1">SUMIF('Netvolumenmål gns.'!$A$4:$R$104,'Til R-koder'!B99,'Netvolumenmål gns.'!$P$4:$P$104)</f>
        <v>125364616.71160001</v>
      </c>
      <c r="H99" s="21">
        <f ca="1">SUMIF('Netvolumenmål gns.'!$A$4:$R$104,'Til R-koder'!B99,'Netvolumenmål gns.'!$Q$4:$Q$104)</f>
        <v>222809600.01829249</v>
      </c>
      <c r="I99" s="22">
        <f ca="1">SUMIF('Netvolumenmål gns.'!$A$4:$R$104,'Til R-koder'!B99,'Netvolumenmål gns.'!$R$4:$R$104)</f>
        <v>348174216.72989249</v>
      </c>
      <c r="J99" s="20">
        <v>36.046840578182852</v>
      </c>
      <c r="K99" s="20">
        <v>7.4719486356338377E-2</v>
      </c>
      <c r="L99" s="21">
        <v>90674199.68520686</v>
      </c>
      <c r="M99" s="21">
        <v>251850208.245</v>
      </c>
      <c r="N99" s="21">
        <v>125364616.71160001</v>
      </c>
      <c r="O99" s="21">
        <v>222809600.01829249</v>
      </c>
      <c r="P99" s="22">
        <v>348174216.72989249</v>
      </c>
      <c r="Q99" s="23" t="s">
        <v>472</v>
      </c>
      <c r="R99" s="24">
        <f ca="1">SUMIF('Costdrivere gns.'!$A$5:$L$105,'Til R-koder'!B99,'Costdrivere gns.'!$C$5:$C$105)</f>
        <v>17673552.454999998</v>
      </c>
      <c r="S99" s="24">
        <f ca="1">SUMIF('Costdrivere gns.'!$A$5:$L$105,'Til R-koder'!B99,'Costdrivere gns.'!$D$5:$D$105)</f>
        <v>7226523.4550000001</v>
      </c>
      <c r="T99" s="24">
        <f ca="1">SUMIF('Costdrivere gns.'!$A$5:$L$105,'Til R-koder'!B99,'Costdrivere gns.'!$E$5:$E$105)</f>
        <v>1900047.1850000001</v>
      </c>
      <c r="U99" s="24">
        <f ca="1">SUMIF('Costdrivere gns.'!$A$5:$L$105,'Til R-koder'!B99,'Costdrivere gns.'!$F$5:$F$105)</f>
        <v>142496.88</v>
      </c>
      <c r="V99" s="24">
        <f ca="1">SUMIF('Costdrivere gns.'!$A$5:$L$105,'Til R-koder'!B99,'Costdrivere gns.'!$G$5:$G$105)</f>
        <v>27428444.675000001</v>
      </c>
      <c r="W99" s="24">
        <f ca="1">SUMIF('Costdrivere gns.'!$A$5:$L$105,'Til R-koder'!B99,'Costdrivere gns.'!$H$5:$H$105)</f>
        <v>105938.66</v>
      </c>
      <c r="X99" s="24">
        <f ca="1">SUMIF('Costdrivere gns.'!$A$5:$L$105,'Til R-koder'!B99,'Costdrivere gns.'!$I$5:$I$105)</f>
        <v>7402722.9249999998</v>
      </c>
      <c r="Y99" s="24">
        <f ca="1">SUMIF('Costdrivere gns.'!$A$5:$L$105,'Til R-koder'!B99,'Costdrivere gns.'!$J$5:$J$105)</f>
        <v>7478899.5899999999</v>
      </c>
      <c r="Z99" s="24">
        <f ca="1">SUMIF('Costdrivere gns.'!$A$5:$L$105,'Til R-koder'!B99,'Costdrivere gns.'!$K$5:$K$105)</f>
        <v>2448890.44</v>
      </c>
      <c r="AA99" s="22">
        <f ca="1">SUMIF('Costdrivere gns.'!$A$5:$L$105,'Til R-koder'!B99,'Costdrivere gns.'!$L$5:$L$105)</f>
        <v>18866683.43</v>
      </c>
      <c r="AB99" s="25">
        <v>17673552.454999998</v>
      </c>
      <c r="AC99" s="25">
        <v>7226523.4550000001</v>
      </c>
      <c r="AD99" s="25">
        <v>1900047.1850000001</v>
      </c>
      <c r="AE99" s="25">
        <v>142496.88</v>
      </c>
      <c r="AF99" s="25">
        <v>27428444.675000001</v>
      </c>
      <c r="AG99" s="25">
        <v>105938.66</v>
      </c>
      <c r="AH99" s="25">
        <v>7402722.9249999998</v>
      </c>
      <c r="AI99" s="25">
        <v>7478899.5899999999</v>
      </c>
      <c r="AJ99" s="25">
        <v>2448890.44</v>
      </c>
      <c r="AK99" s="22">
        <v>18866683.43</v>
      </c>
    </row>
    <row r="100" spans="1:37" x14ac:dyDescent="0.2">
      <c r="A100" s="18" t="s">
        <v>233</v>
      </c>
      <c r="B100" s="19" t="s">
        <v>234</v>
      </c>
      <c r="C100" s="20">
        <f ca="1">SUMIF('Netvolumenmål gns.'!$A$4:$R$104,'Til R-koder'!B100,'Netvolumenmål gns.'!$C$4:$C$104)</f>
        <v>35.656100201321451</v>
      </c>
      <c r="D100" s="20">
        <f ca="1">SUMIF('Netvolumenmål gns.'!$A$4:$R$104,'Til R-koder'!B100,'Netvolumenmål gns.'!$D$4:$D$104)</f>
        <v>8.9051126982605699E-2</v>
      </c>
      <c r="E100" s="21">
        <f ca="1">SUMIF('Netvolumenmål gns.'!$A$4:$R$104,'Til R-koder'!B100,'Netvolumenmål gns.'!$E$4:$E$104)</f>
        <v>124073620.94030842</v>
      </c>
      <c r="F100" s="21">
        <f ca="1">SUMIF('Netvolumenmål gns.'!$A$4:$R$104,'Til R-koder'!B100,'Netvolumenmål gns.'!$F$4:$F$104)</f>
        <v>420514964.70000005</v>
      </c>
      <c r="G100" s="21">
        <f ca="1">SUMIF('Netvolumenmål gns.'!$A$4:$R$104,'Til R-koder'!B100,'Netvolumenmål gns.'!$P$4:$P$104)</f>
        <v>168015064.06959999</v>
      </c>
      <c r="H100" s="21">
        <f ca="1">SUMIF('Netvolumenmål gns.'!$A$4:$R$104,'Til R-koder'!B100,'Netvolumenmål gns.'!$Q$4:$Q$104)</f>
        <v>326128354.32689017</v>
      </c>
      <c r="I100" s="22">
        <f ca="1">SUMIF('Netvolumenmål gns.'!$A$4:$R$104,'Til R-koder'!B100,'Netvolumenmål gns.'!$R$4:$R$104)</f>
        <v>494143418.39649022</v>
      </c>
      <c r="J100" s="20">
        <v>35.656100201321451</v>
      </c>
      <c r="K100" s="20">
        <v>8.9051126982605699E-2</v>
      </c>
      <c r="L100" s="21">
        <v>124073620.94030842</v>
      </c>
      <c r="M100" s="21">
        <v>420514964.70000005</v>
      </c>
      <c r="N100" s="21">
        <v>168015064.06959999</v>
      </c>
      <c r="O100" s="21">
        <v>326128354.32689017</v>
      </c>
      <c r="P100" s="22">
        <v>494143418.39649022</v>
      </c>
      <c r="Q100" s="23" t="s">
        <v>472</v>
      </c>
      <c r="R100" s="24">
        <f ca="1">SUMIF('Costdrivere gns.'!$A$5:$L$105,'Til R-koder'!B100,'Costdrivere gns.'!$C$5:$C$105)</f>
        <v>21897000.75</v>
      </c>
      <c r="S100" s="24">
        <f ca="1">SUMIF('Costdrivere gns.'!$A$5:$L$105,'Til R-koder'!B100,'Costdrivere gns.'!$D$5:$D$105)</f>
        <v>7467787.0750000002</v>
      </c>
      <c r="T100" s="24">
        <f ca="1">SUMIF('Costdrivere gns.'!$A$5:$L$105,'Til R-koder'!B100,'Costdrivere gns.'!$E$5:$E$105)</f>
        <v>5998567.0449999999</v>
      </c>
      <c r="U100" s="24">
        <f ca="1">SUMIF('Costdrivere gns.'!$A$5:$L$105,'Til R-koder'!B100,'Costdrivere gns.'!$F$5:$F$105)</f>
        <v>630796.59499999997</v>
      </c>
      <c r="V100" s="24">
        <f ca="1">SUMIF('Costdrivere gns.'!$A$5:$L$105,'Til R-koder'!B100,'Costdrivere gns.'!$G$5:$G$105)</f>
        <v>36113379.274999999</v>
      </c>
      <c r="W100" s="24">
        <f ca="1">SUMIF('Costdrivere gns.'!$A$5:$L$105,'Til R-koder'!B100,'Costdrivere gns.'!$H$5:$H$105)</f>
        <v>632768.75</v>
      </c>
      <c r="X100" s="24">
        <f ca="1">SUMIF('Costdrivere gns.'!$A$5:$L$105,'Til R-koder'!B100,'Costdrivere gns.'!$I$5:$I$105)</f>
        <v>9425536.2449999992</v>
      </c>
      <c r="Y100" s="24">
        <f ca="1">SUMIF('Costdrivere gns.'!$A$5:$L$105,'Til R-koder'!B100,'Costdrivere gns.'!$J$5:$J$105)</f>
        <v>11049424.005000001</v>
      </c>
      <c r="Z100" s="24">
        <f ca="1">SUMIF('Costdrivere gns.'!$A$5:$L$105,'Til R-koder'!B100,'Costdrivere gns.'!$K$5:$K$105)</f>
        <v>2982352.99</v>
      </c>
      <c r="AA100" s="22">
        <f ca="1">SUMIF('Costdrivere gns.'!$A$5:$L$105,'Til R-koder'!B100,'Costdrivere gns.'!$L$5:$L$105)</f>
        <v>27876008.219999999</v>
      </c>
      <c r="AB100" s="25">
        <v>21897000.75</v>
      </c>
      <c r="AC100" s="25">
        <v>7467787.0750000002</v>
      </c>
      <c r="AD100" s="25">
        <v>5998567.0449999999</v>
      </c>
      <c r="AE100" s="25">
        <v>630796.59499999997</v>
      </c>
      <c r="AF100" s="25">
        <v>36113379.274999999</v>
      </c>
      <c r="AG100" s="25">
        <v>632768.75</v>
      </c>
      <c r="AH100" s="25">
        <v>9425536.2449999992</v>
      </c>
      <c r="AI100" s="25">
        <v>11049424.005000001</v>
      </c>
      <c r="AJ100" s="25">
        <v>2982352.99</v>
      </c>
      <c r="AK100" s="22">
        <v>27876008.219999999</v>
      </c>
    </row>
    <row r="101" spans="1:37" x14ac:dyDescent="0.2">
      <c r="A101" s="18" t="s">
        <v>235</v>
      </c>
      <c r="B101" s="19" t="s">
        <v>236</v>
      </c>
      <c r="C101" s="26">
        <f ca="1">SUMIF('Netvolumenmål gns.'!$A$4:$R$104,'Til R-koder'!B101,'Netvolumenmål gns.'!$C$4:$C$104)</f>
        <v>23.136466260780452</v>
      </c>
      <c r="D101" s="20">
        <f ca="1">SUMIF('Netvolumenmål gns.'!$A$4:$R$104,'Til R-koder'!B101,'Netvolumenmål gns.'!$D$4:$D$104)</f>
        <v>0</v>
      </c>
      <c r="E101" s="21">
        <f ca="1">SUMIF('Netvolumenmål gns.'!$A$4:$R$104,'Til R-koder'!B101,'Netvolumenmål gns.'!$E$4:$E$104)</f>
        <v>23039167.289969429</v>
      </c>
      <c r="F101" s="21">
        <f ca="1">SUMIF('Netvolumenmål gns.'!$A$4:$R$104,'Til R-koder'!B101,'Netvolumenmål gns.'!$F$4:$F$104)</f>
        <v>14639444.59</v>
      </c>
      <c r="G101" s="21">
        <f ca="1">SUMIF('Netvolumenmål gns.'!$A$4:$R$104,'Til R-koder'!B101,'Netvolumenmål gns.'!$P$4:$P$104)</f>
        <v>19008805.684799999</v>
      </c>
      <c r="H101" s="21">
        <f ca="1">SUMIF('Netvolumenmål gns.'!$A$4:$R$104,'Til R-koder'!B101,'Netvolumenmål gns.'!$Q$4:$Q$104)</f>
        <v>13506913.123544078</v>
      </c>
      <c r="I101" s="22">
        <f ca="1">SUMIF('Netvolumenmål gns.'!$A$4:$R$104,'Til R-koder'!B101,'Netvolumenmål gns.'!$R$4:$R$104)</f>
        <v>32515718.808344081</v>
      </c>
      <c r="J101" s="20">
        <v>23.136466260780452</v>
      </c>
      <c r="K101" s="20">
        <v>0</v>
      </c>
      <c r="L101" s="21">
        <v>23039167.289969429</v>
      </c>
      <c r="M101" s="21">
        <v>14639444.59</v>
      </c>
      <c r="N101" s="21">
        <v>19008805.684799999</v>
      </c>
      <c r="O101" s="21">
        <v>13506913.123544078</v>
      </c>
      <c r="P101" s="22">
        <v>32515718.808344081</v>
      </c>
      <c r="Q101" s="23" t="s">
        <v>473</v>
      </c>
      <c r="R101" s="24">
        <f ca="1">SUMIF('Costdrivere gns.'!$A$5:$L$105,'Til R-koder'!B101,'Costdrivere gns.'!$C$5:$C$105)</f>
        <v>0</v>
      </c>
      <c r="S101" s="24">
        <f ca="1">SUMIF('Costdrivere gns.'!$A$5:$L$105,'Til R-koder'!B101,'Costdrivere gns.'!$D$5:$D$105)</f>
        <v>0</v>
      </c>
      <c r="T101" s="24">
        <f ca="1">SUMIF('Costdrivere gns.'!$A$5:$L$105,'Til R-koder'!B101,'Costdrivere gns.'!$E$5:$E$105)</f>
        <v>0</v>
      </c>
      <c r="U101" s="24">
        <f ca="1">SUMIF('Costdrivere gns.'!$A$5:$L$105,'Til R-koder'!B101,'Costdrivere gns.'!$F$5:$F$105)</f>
        <v>0</v>
      </c>
      <c r="V101" s="24">
        <f ca="1">SUMIF('Costdrivere gns.'!$A$5:$L$105,'Til R-koder'!B101,'Costdrivere gns.'!$G$5:$G$105)</f>
        <v>16801218.625</v>
      </c>
      <c r="W101" s="24">
        <f ca="1">SUMIF('Costdrivere gns.'!$A$5:$L$105,'Til R-koder'!B101,'Costdrivere gns.'!$H$5:$H$105)</f>
        <v>0</v>
      </c>
      <c r="X101" s="24">
        <f ca="1">SUMIF('Costdrivere gns.'!$A$5:$L$105,'Til R-koder'!B101,'Costdrivere gns.'!$I$5:$I$105)</f>
        <v>1775161.675</v>
      </c>
      <c r="Y101" s="24">
        <f ca="1">SUMIF('Costdrivere gns.'!$A$5:$L$105,'Til R-koder'!B101,'Costdrivere gns.'!$J$5:$J$105)</f>
        <v>1997959.9950000001</v>
      </c>
      <c r="Z101" s="24">
        <f ca="1">SUMIF('Costdrivere gns.'!$A$5:$L$105,'Til R-koder'!B101,'Costdrivere gns.'!$K$5:$K$105)</f>
        <v>50787.32</v>
      </c>
      <c r="AA101" s="22">
        <f ca="1">SUMIF('Costdrivere gns.'!$A$5:$L$105,'Til R-koder'!B101,'Costdrivere gns.'!$L$5:$L$105)</f>
        <v>2414039.6749999998</v>
      </c>
      <c r="AB101" s="25">
        <v>0</v>
      </c>
      <c r="AC101" s="25">
        <v>0</v>
      </c>
      <c r="AD101" s="25">
        <v>0</v>
      </c>
      <c r="AE101" s="25">
        <v>0</v>
      </c>
      <c r="AF101" s="25">
        <v>16801218.625</v>
      </c>
      <c r="AG101" s="25">
        <v>0</v>
      </c>
      <c r="AH101" s="25">
        <v>1775161.675</v>
      </c>
      <c r="AI101" s="25">
        <v>1997959.9950000001</v>
      </c>
      <c r="AJ101" s="25">
        <v>50787.32</v>
      </c>
      <c r="AK101" s="22">
        <v>2414039.6749999998</v>
      </c>
    </row>
    <row r="102" spans="1:37" ht="13.5" thickBot="1" x14ac:dyDescent="0.25">
      <c r="A102" s="27" t="s">
        <v>237</v>
      </c>
      <c r="B102" s="28" t="s">
        <v>238</v>
      </c>
      <c r="C102" s="29">
        <f ca="1">SUMIF('Netvolumenmål gns.'!$A$4:$R$104,'Til R-koder'!B102,'Netvolumenmål gns.'!$C$4:$C$104)</f>
        <v>25.23947453786845</v>
      </c>
      <c r="D102" s="30">
        <f ca="1">SUMIF('Netvolumenmål gns.'!$A$4:$R$104,'Til R-koder'!B102,'Netvolumenmål gns.'!$D$4:$D$104)</f>
        <v>0</v>
      </c>
      <c r="E102" s="31">
        <f ca="1">SUMIF('Netvolumenmål gns.'!$A$4:$R$104,'Til R-koder'!B102,'Netvolumenmål gns.'!$E$4:$E$104)</f>
        <v>12078379.033278197</v>
      </c>
      <c r="F102" s="31">
        <f ca="1">SUMIF('Netvolumenmål gns.'!$A$4:$R$104,'Til R-koder'!B102,'Netvolumenmål gns.'!$F$4:$F$104)</f>
        <v>18149030.920000002</v>
      </c>
      <c r="G102" s="31">
        <f ca="1">SUMIF('Netvolumenmål gns.'!$A$4:$R$104,'Til R-koder'!B102,'Netvolumenmål gns.'!$P$4:$P$104)</f>
        <v>21710649.546800002</v>
      </c>
      <c r="H102" s="31">
        <f ca="1">SUMIF('Netvolumenmål gns.'!$A$4:$R$104,'Til R-koder'!B102,'Netvolumenmål gns.'!$Q$4:$Q$104)</f>
        <v>9512080.1081075594</v>
      </c>
      <c r="I102" s="32">
        <f ca="1">SUMIF('Netvolumenmål gns.'!$A$4:$R$104,'Til R-koder'!B102,'Netvolumenmål gns.'!$R$4:$R$104)</f>
        <v>31222729.654907558</v>
      </c>
      <c r="J102" s="33">
        <v>25.23947453786845</v>
      </c>
      <c r="K102" s="30">
        <v>0</v>
      </c>
      <c r="L102" s="31">
        <v>12078379.033278197</v>
      </c>
      <c r="M102" s="31">
        <v>18149030.920000002</v>
      </c>
      <c r="N102" s="31">
        <v>21710649.546800002</v>
      </c>
      <c r="O102" s="31">
        <v>9512080.1081075594</v>
      </c>
      <c r="P102" s="32">
        <v>31222729.654907558</v>
      </c>
      <c r="Q102" s="34" t="s">
        <v>473</v>
      </c>
      <c r="R102" s="35">
        <f ca="1">SUMIF('Costdrivere gns.'!$A$5:$L$105,'Til R-koder'!B102,'Costdrivere gns.'!$C$5:$C$105)</f>
        <v>0</v>
      </c>
      <c r="S102" s="36">
        <f ca="1">SUMIF('Costdrivere gns.'!$A$5:$L$105,'Til R-koder'!B102,'Costdrivere gns.'!$D$5:$D$105)</f>
        <v>0</v>
      </c>
      <c r="T102" s="36">
        <f ca="1">SUMIF('Costdrivere gns.'!$A$5:$L$105,'Til R-koder'!B102,'Costdrivere gns.'!$E$5:$E$105)</f>
        <v>0</v>
      </c>
      <c r="U102" s="36">
        <f ca="1">SUMIF('Costdrivere gns.'!$A$5:$L$105,'Til R-koder'!B102,'Costdrivere gns.'!$F$5:$F$105)</f>
        <v>60597.9</v>
      </c>
      <c r="V102" s="36">
        <f ca="1">SUMIF('Costdrivere gns.'!$A$5:$L$105,'Til R-koder'!B102,'Costdrivere gns.'!$G$5:$G$105)</f>
        <v>6931681.4800000004</v>
      </c>
      <c r="W102" s="36">
        <f ca="1">SUMIF('Costdrivere gns.'!$A$5:$L$105,'Til R-koder'!B102,'Costdrivere gns.'!$H$5:$H$105)</f>
        <v>0</v>
      </c>
      <c r="X102" s="36">
        <f ca="1">SUMIF('Costdrivere gns.'!$A$5:$L$105,'Til R-koder'!B102,'Costdrivere gns.'!$I$5:$I$105)</f>
        <v>1991851.0549999999</v>
      </c>
      <c r="Y102" s="36">
        <f ca="1">SUMIF('Costdrivere gns.'!$A$5:$L$105,'Til R-koder'!B102,'Costdrivere gns.'!$J$5:$J$105)</f>
        <v>1495375.345</v>
      </c>
      <c r="Z102" s="36">
        <f ca="1">SUMIF('Costdrivere gns.'!$A$5:$L$105,'Til R-koder'!B102,'Costdrivere gns.'!$K$5:$K$105)</f>
        <v>66745.399999999994</v>
      </c>
      <c r="AA102" s="32">
        <f ca="1">SUMIF('Costdrivere gns.'!$A$5:$L$105,'Til R-koder'!B102,'Costdrivere gns.'!$L$5:$L$105)</f>
        <v>1532127.85</v>
      </c>
      <c r="AB102" s="37">
        <v>0</v>
      </c>
      <c r="AC102" s="37">
        <v>0</v>
      </c>
      <c r="AD102" s="37">
        <v>0</v>
      </c>
      <c r="AE102" s="37">
        <v>60597.9</v>
      </c>
      <c r="AF102" s="37">
        <v>6931681.4800000004</v>
      </c>
      <c r="AG102" s="37">
        <v>0</v>
      </c>
      <c r="AH102" s="37">
        <v>1991851.0549999999</v>
      </c>
      <c r="AI102" s="37">
        <v>1495375.345</v>
      </c>
      <c r="AJ102" s="37">
        <v>66745.399999999994</v>
      </c>
      <c r="AK102" s="32">
        <v>1532127.85</v>
      </c>
    </row>
    <row r="103" spans="1:37" s="25" customFormat="1" x14ac:dyDescent="0.2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170A-DF5D-4C75-8253-DF9FA7529888}">
  <sheetPr codeName="Renseanlæg"/>
  <dimension ref="A1:W467"/>
  <sheetViews>
    <sheetView workbookViewId="0">
      <selection sqref="A1:B1"/>
    </sheetView>
  </sheetViews>
  <sheetFormatPr defaultRowHeight="12.75" x14ac:dyDescent="0.2"/>
  <cols>
    <col min="1" max="1" width="9.28515625" style="9" customWidth="1"/>
    <col min="2" max="2" width="26.85546875" style="9" customWidth="1"/>
    <col min="3" max="3" width="15.7109375" style="9" customWidth="1"/>
    <col min="4" max="4" width="5.5703125" style="9" customWidth="1"/>
    <col min="5" max="5" width="20.85546875" style="9" customWidth="1"/>
    <col min="6" max="15" width="15.7109375" style="9" customWidth="1"/>
    <col min="16" max="19" width="9.7109375" style="9" customWidth="1"/>
    <col min="20" max="22" width="15.7109375" style="9" customWidth="1"/>
    <col min="23" max="16384" width="9.140625" style="9"/>
  </cols>
  <sheetData>
    <row r="1" spans="1:22" s="37" customFormat="1" ht="39.950000000000003" customHeight="1" thickBot="1" x14ac:dyDescent="0.25">
      <c r="A1" s="276" t="s">
        <v>474</v>
      </c>
      <c r="B1" s="277"/>
      <c r="C1" s="225"/>
      <c r="D1" s="278" t="s">
        <v>475</v>
      </c>
      <c r="E1" s="278"/>
      <c r="F1" s="271" t="s">
        <v>476</v>
      </c>
      <c r="G1" s="272"/>
      <c r="H1" s="271" t="s">
        <v>477</v>
      </c>
      <c r="I1" s="275"/>
      <c r="J1" s="271" t="s">
        <v>478</v>
      </c>
      <c r="K1" s="275"/>
      <c r="L1" s="271" t="s">
        <v>479</v>
      </c>
      <c r="M1" s="275"/>
      <c r="N1" s="271" t="s">
        <v>480</v>
      </c>
      <c r="O1" s="275"/>
      <c r="P1" s="271" t="s">
        <v>481</v>
      </c>
      <c r="Q1" s="272"/>
      <c r="R1" s="271" t="s">
        <v>482</v>
      </c>
      <c r="S1" s="272"/>
      <c r="T1" s="273" t="s">
        <v>483</v>
      </c>
      <c r="U1" s="274"/>
      <c r="V1" s="275"/>
    </row>
    <row r="2" spans="1:22" s="232" customFormat="1" ht="31.5" customHeight="1" thickBot="1" x14ac:dyDescent="0.25">
      <c r="A2" s="226" t="s">
        <v>1</v>
      </c>
      <c r="B2" s="227" t="s">
        <v>484</v>
      </c>
      <c r="C2" s="227" t="s">
        <v>485</v>
      </c>
      <c r="D2" s="227"/>
      <c r="E2" s="227"/>
      <c r="F2" s="228" t="s">
        <v>486</v>
      </c>
      <c r="G2" s="229" t="s">
        <v>487</v>
      </c>
      <c r="H2" s="228" t="s">
        <v>486</v>
      </c>
      <c r="I2" s="229" t="s">
        <v>487</v>
      </c>
      <c r="J2" s="228" t="s">
        <v>486</v>
      </c>
      <c r="K2" s="229" t="s">
        <v>487</v>
      </c>
      <c r="L2" s="228" t="s">
        <v>486</v>
      </c>
      <c r="M2" s="229" t="s">
        <v>487</v>
      </c>
      <c r="N2" s="228" t="s">
        <v>486</v>
      </c>
      <c r="O2" s="229" t="s">
        <v>487</v>
      </c>
      <c r="P2" s="228" t="s">
        <v>486</v>
      </c>
      <c r="Q2" s="229" t="s">
        <v>487</v>
      </c>
      <c r="R2" s="228" t="s">
        <v>486</v>
      </c>
      <c r="S2" s="229" t="s">
        <v>487</v>
      </c>
      <c r="T2" s="230" t="s">
        <v>486</v>
      </c>
      <c r="U2" s="231" t="s">
        <v>487</v>
      </c>
      <c r="V2" s="229" t="s">
        <v>488</v>
      </c>
    </row>
    <row r="3" spans="1:22" x14ac:dyDescent="0.2">
      <c r="A3" s="233" t="s">
        <v>40</v>
      </c>
      <c r="B3" s="234" t="s">
        <v>331</v>
      </c>
      <c r="C3" s="234" t="s">
        <v>489</v>
      </c>
      <c r="D3" s="235">
        <v>0</v>
      </c>
      <c r="E3" s="234" t="s">
        <v>490</v>
      </c>
      <c r="F3" s="236">
        <v>16210</v>
      </c>
      <c r="G3" s="237">
        <v>16210</v>
      </c>
      <c r="H3" s="236">
        <v>23031</v>
      </c>
      <c r="I3" s="237">
        <v>15983</v>
      </c>
      <c r="J3" s="236">
        <v>29906</v>
      </c>
      <c r="K3" s="237">
        <v>19629</v>
      </c>
      <c r="L3" s="236">
        <v>29854</v>
      </c>
      <c r="M3" s="237">
        <v>26791</v>
      </c>
      <c r="N3" s="236">
        <f t="shared" ref="N3:O66" si="0">IF($C3="M",
(AVERAGE(F3*P3,MAX(H3,J3,L3)*R3)^0.519)*3203.7913,
IF(OR($C3="MB",$C3="MK",$C3="MBK",$C3="MBN"),
(AVERAGE(F3*P3,MAX(H3,J3,L3)*R3)^0.6289)*3234.9142,
IF(AND($E3="Land+Sommerhus",OR($C3="MBNKD",$C3="MBNK/MBND")),
(AVERAGE(F3*P3,MAX(H3,J3,L3)*R3)^0.736)*1583.1635,
IF(AND($E3="Byzone",OR($C3="MBNKD",$C3="MBNK/MBND")),
(AVERAGE(F3*P3,MAX(H3,J3,L3)*R3)^0.736)*1812.7138,
0))))</f>
        <v>2573727.0786269167</v>
      </c>
      <c r="O3" s="237">
        <f t="shared" si="0"/>
        <v>2444600.5690871077</v>
      </c>
      <c r="P3" s="238">
        <v>1</v>
      </c>
      <c r="Q3" s="239">
        <v>1</v>
      </c>
      <c r="R3" s="238">
        <v>1</v>
      </c>
      <c r="S3" s="239">
        <v>1</v>
      </c>
      <c r="T3" s="240">
        <v>4407759.9108806867</v>
      </c>
      <c r="U3" s="241">
        <v>4426907.793234136</v>
      </c>
      <c r="V3" s="237">
        <v>4417333.8520574113</v>
      </c>
    </row>
    <row r="4" spans="1:22" x14ac:dyDescent="0.2">
      <c r="A4" s="233" t="s">
        <v>40</v>
      </c>
      <c r="B4" s="234" t="s">
        <v>331</v>
      </c>
      <c r="C4" s="234" t="s">
        <v>489</v>
      </c>
      <c r="D4" s="235">
        <v>0</v>
      </c>
      <c r="E4" s="234" t="s">
        <v>490</v>
      </c>
      <c r="F4" s="236">
        <v>7340</v>
      </c>
      <c r="G4" s="237">
        <v>7340</v>
      </c>
      <c r="H4" s="236">
        <v>2423</v>
      </c>
      <c r="I4" s="237">
        <v>3241</v>
      </c>
      <c r="J4" s="236">
        <v>4849</v>
      </c>
      <c r="K4" s="237">
        <v>4691</v>
      </c>
      <c r="L4" s="236">
        <v>5192</v>
      </c>
      <c r="M4" s="237">
        <v>4942</v>
      </c>
      <c r="N4" s="236">
        <f t="shared" si="0"/>
        <v>986530.90756635997</v>
      </c>
      <c r="O4" s="237">
        <f t="shared" si="0"/>
        <v>972007.787222257</v>
      </c>
      <c r="P4" s="238">
        <v>1</v>
      </c>
      <c r="Q4" s="239">
        <v>1</v>
      </c>
      <c r="R4" s="238">
        <v>1</v>
      </c>
      <c r="S4" s="239">
        <v>1</v>
      </c>
      <c r="T4" s="240"/>
      <c r="U4" s="241"/>
      <c r="V4" s="237"/>
    </row>
    <row r="5" spans="1:22" x14ac:dyDescent="0.2">
      <c r="A5" s="233" t="s">
        <v>40</v>
      </c>
      <c r="B5" s="234" t="s">
        <v>331</v>
      </c>
      <c r="C5" s="234" t="s">
        <v>489</v>
      </c>
      <c r="D5" s="235">
        <v>0</v>
      </c>
      <c r="E5" s="234" t="s">
        <v>490</v>
      </c>
      <c r="F5" s="236">
        <v>4350</v>
      </c>
      <c r="G5" s="237">
        <v>4350</v>
      </c>
      <c r="H5" s="236">
        <v>2145</v>
      </c>
      <c r="I5" s="237">
        <v>4101</v>
      </c>
      <c r="J5" s="236">
        <v>5845</v>
      </c>
      <c r="K5" s="237">
        <v>8594</v>
      </c>
      <c r="L5" s="236">
        <v>4052</v>
      </c>
      <c r="M5" s="237">
        <v>5689</v>
      </c>
      <c r="N5" s="236">
        <f t="shared" si="0"/>
        <v>847501.92468740942</v>
      </c>
      <c r="O5" s="237">
        <f t="shared" si="0"/>
        <v>1010299.4369247716</v>
      </c>
      <c r="P5" s="238">
        <v>1</v>
      </c>
      <c r="Q5" s="239">
        <v>1</v>
      </c>
      <c r="R5" s="238">
        <v>1</v>
      </c>
      <c r="S5" s="239">
        <v>1</v>
      </c>
      <c r="T5" s="240"/>
      <c r="U5" s="241"/>
      <c r="V5" s="237"/>
    </row>
    <row r="6" spans="1:22" x14ac:dyDescent="0.2">
      <c r="A6" s="233" t="s">
        <v>42</v>
      </c>
      <c r="B6" s="234" t="s">
        <v>332</v>
      </c>
      <c r="C6" s="234" t="s">
        <v>489</v>
      </c>
      <c r="D6" s="235">
        <v>0</v>
      </c>
      <c r="E6" s="234" t="s">
        <v>490</v>
      </c>
      <c r="F6" s="236">
        <v>69704</v>
      </c>
      <c r="G6" s="237">
        <v>69704</v>
      </c>
      <c r="H6" s="236">
        <v>184898</v>
      </c>
      <c r="I6" s="237">
        <v>193860</v>
      </c>
      <c r="J6" s="236">
        <v>30399</v>
      </c>
      <c r="K6" s="237">
        <v>37142</v>
      </c>
      <c r="L6" s="236">
        <v>64423</v>
      </c>
      <c r="M6" s="237">
        <v>62205</v>
      </c>
      <c r="N6" s="236">
        <f t="shared" si="0"/>
        <v>9050696.1418628301</v>
      </c>
      <c r="O6" s="237">
        <f t="shared" si="0"/>
        <v>9284100.949646553</v>
      </c>
      <c r="P6" s="238">
        <v>1</v>
      </c>
      <c r="Q6" s="239">
        <v>1</v>
      </c>
      <c r="R6" s="238">
        <v>1</v>
      </c>
      <c r="S6" s="239">
        <v>1</v>
      </c>
      <c r="T6" s="240">
        <v>19772908.773184787</v>
      </c>
      <c r="U6" s="241">
        <v>20165711.10538061</v>
      </c>
      <c r="V6" s="237">
        <v>19969309.9392827</v>
      </c>
    </row>
    <row r="7" spans="1:22" x14ac:dyDescent="0.2">
      <c r="A7" s="233" t="s">
        <v>42</v>
      </c>
      <c r="B7" s="234" t="s">
        <v>332</v>
      </c>
      <c r="C7" s="234" t="s">
        <v>491</v>
      </c>
      <c r="D7" s="235">
        <v>0</v>
      </c>
      <c r="E7" s="234" t="s">
        <v>490</v>
      </c>
      <c r="F7" s="236">
        <v>1507</v>
      </c>
      <c r="G7" s="237">
        <v>1507</v>
      </c>
      <c r="H7" s="236">
        <v>6008</v>
      </c>
      <c r="I7" s="237">
        <v>2786</v>
      </c>
      <c r="J7" s="236">
        <v>1045</v>
      </c>
      <c r="K7" s="237">
        <v>434</v>
      </c>
      <c r="L7" s="236">
        <v>1660</v>
      </c>
      <c r="M7" s="237">
        <v>1220</v>
      </c>
      <c r="N7" s="236">
        <f t="shared" si="0"/>
        <v>677097.83429465059</v>
      </c>
      <c r="O7" s="237">
        <f t="shared" si="0"/>
        <v>448414.56004920753</v>
      </c>
      <c r="P7" s="238">
        <v>1</v>
      </c>
      <c r="Q7" s="239">
        <v>1</v>
      </c>
      <c r="R7" s="238">
        <v>1</v>
      </c>
      <c r="S7" s="239">
        <v>1</v>
      </c>
      <c r="T7" s="240"/>
      <c r="U7" s="241"/>
      <c r="V7" s="237"/>
    </row>
    <row r="8" spans="1:22" x14ac:dyDescent="0.2">
      <c r="A8" s="233" t="s">
        <v>42</v>
      </c>
      <c r="B8" s="234" t="s">
        <v>332</v>
      </c>
      <c r="C8" s="234" t="s">
        <v>492</v>
      </c>
      <c r="D8" s="235">
        <v>0</v>
      </c>
      <c r="E8" s="234" t="s">
        <v>490</v>
      </c>
      <c r="F8" s="236">
        <v>100</v>
      </c>
      <c r="G8" s="237">
        <v>100</v>
      </c>
      <c r="H8" s="236">
        <v>125</v>
      </c>
      <c r="I8" s="237">
        <v>11</v>
      </c>
      <c r="J8" s="236">
        <v>10</v>
      </c>
      <c r="K8" s="237">
        <v>2</v>
      </c>
      <c r="L8" s="236">
        <v>48</v>
      </c>
      <c r="M8" s="237">
        <v>15</v>
      </c>
      <c r="N8" s="236">
        <f t="shared" si="0"/>
        <v>63071.416921728036</v>
      </c>
      <c r="O8" s="237">
        <f t="shared" si="0"/>
        <v>41354.033367932876</v>
      </c>
      <c r="P8" s="238">
        <v>1</v>
      </c>
      <c r="Q8" s="239">
        <v>1</v>
      </c>
      <c r="R8" s="238">
        <v>1</v>
      </c>
      <c r="S8" s="239">
        <v>1</v>
      </c>
      <c r="T8" s="240"/>
      <c r="U8" s="241"/>
      <c r="V8" s="237"/>
    </row>
    <row r="9" spans="1:22" x14ac:dyDescent="0.2">
      <c r="A9" s="233" t="s">
        <v>42</v>
      </c>
      <c r="B9" s="234" t="s">
        <v>332</v>
      </c>
      <c r="C9" s="234" t="s">
        <v>492</v>
      </c>
      <c r="D9" s="235">
        <v>0</v>
      </c>
      <c r="E9" s="234" t="s">
        <v>490</v>
      </c>
      <c r="F9" s="236">
        <v>65</v>
      </c>
      <c r="G9" s="237">
        <v>65</v>
      </c>
      <c r="H9" s="236">
        <v>43</v>
      </c>
      <c r="I9" s="237">
        <v>17</v>
      </c>
      <c r="J9" s="236">
        <v>5</v>
      </c>
      <c r="K9" s="237">
        <v>3</v>
      </c>
      <c r="L9" s="236">
        <v>26</v>
      </c>
      <c r="M9" s="237">
        <v>15</v>
      </c>
      <c r="N9" s="236">
        <f t="shared" si="0"/>
        <v>39752.569164237073</v>
      </c>
      <c r="O9" s="237">
        <f t="shared" si="0"/>
        <v>33430.473957463648</v>
      </c>
      <c r="P9" s="238">
        <v>1</v>
      </c>
      <c r="Q9" s="239">
        <v>1</v>
      </c>
      <c r="R9" s="238">
        <v>1</v>
      </c>
      <c r="S9" s="239">
        <v>1</v>
      </c>
      <c r="T9" s="240"/>
      <c r="U9" s="241"/>
      <c r="V9" s="237"/>
    </row>
    <row r="10" spans="1:22" x14ac:dyDescent="0.2">
      <c r="A10" s="233" t="s">
        <v>42</v>
      </c>
      <c r="B10" s="234" t="s">
        <v>332</v>
      </c>
      <c r="C10" s="234" t="s">
        <v>493</v>
      </c>
      <c r="D10" s="235">
        <v>0</v>
      </c>
      <c r="E10" s="234" t="s">
        <v>490</v>
      </c>
      <c r="F10" s="236">
        <v>70</v>
      </c>
      <c r="G10" s="237">
        <v>0</v>
      </c>
      <c r="H10" s="236">
        <v>8</v>
      </c>
      <c r="I10" s="237">
        <v>0</v>
      </c>
      <c r="J10" s="236">
        <v>19</v>
      </c>
      <c r="K10" s="237">
        <v>0</v>
      </c>
      <c r="L10" s="236">
        <v>38</v>
      </c>
      <c r="M10" s="237">
        <v>0</v>
      </c>
      <c r="N10" s="236">
        <f t="shared" si="0"/>
        <v>25396.658491640857</v>
      </c>
      <c r="O10" s="237">
        <f t="shared" si="0"/>
        <v>0</v>
      </c>
      <c r="P10" s="238">
        <v>1</v>
      </c>
      <c r="Q10" s="239">
        <v>1</v>
      </c>
      <c r="R10" s="238">
        <v>1</v>
      </c>
      <c r="S10" s="239">
        <v>1</v>
      </c>
      <c r="T10" s="240"/>
      <c r="U10" s="241"/>
      <c r="V10" s="237"/>
    </row>
    <row r="11" spans="1:22" x14ac:dyDescent="0.2">
      <c r="A11" s="233" t="s">
        <v>42</v>
      </c>
      <c r="B11" s="234" t="s">
        <v>332</v>
      </c>
      <c r="C11" s="234" t="s">
        <v>489</v>
      </c>
      <c r="D11" s="235">
        <v>0</v>
      </c>
      <c r="E11" s="234" t="s">
        <v>490</v>
      </c>
      <c r="F11" s="236">
        <v>3811</v>
      </c>
      <c r="G11" s="237">
        <v>3811</v>
      </c>
      <c r="H11" s="236">
        <v>7440</v>
      </c>
      <c r="I11" s="237">
        <v>6371</v>
      </c>
      <c r="J11" s="236">
        <v>1585</v>
      </c>
      <c r="K11" s="237">
        <v>1236</v>
      </c>
      <c r="L11" s="236">
        <v>2811</v>
      </c>
      <c r="M11" s="237">
        <v>2245</v>
      </c>
      <c r="N11" s="236">
        <f t="shared" si="0"/>
        <v>911264.30635891645</v>
      </c>
      <c r="O11" s="237">
        <f t="shared" si="0"/>
        <v>846706.41080597846</v>
      </c>
      <c r="P11" s="238">
        <v>1</v>
      </c>
      <c r="Q11" s="239">
        <v>1</v>
      </c>
      <c r="R11" s="238">
        <v>1</v>
      </c>
      <c r="S11" s="239">
        <v>1</v>
      </c>
      <c r="T11" s="240"/>
      <c r="U11" s="241"/>
      <c r="V11" s="237"/>
    </row>
    <row r="12" spans="1:22" x14ac:dyDescent="0.2">
      <c r="A12" s="233" t="s">
        <v>42</v>
      </c>
      <c r="B12" s="234" t="s">
        <v>332</v>
      </c>
      <c r="C12" s="234" t="s">
        <v>489</v>
      </c>
      <c r="D12" s="235">
        <v>0</v>
      </c>
      <c r="E12" s="234" t="s">
        <v>490</v>
      </c>
      <c r="F12" s="236">
        <v>39000</v>
      </c>
      <c r="G12" s="237">
        <v>39000</v>
      </c>
      <c r="H12" s="236">
        <v>39466</v>
      </c>
      <c r="I12" s="237">
        <v>38380</v>
      </c>
      <c r="J12" s="236">
        <v>4992</v>
      </c>
      <c r="K12" s="237">
        <v>8694</v>
      </c>
      <c r="L12" s="236">
        <v>14492</v>
      </c>
      <c r="M12" s="237">
        <v>14716</v>
      </c>
      <c r="N12" s="236">
        <f t="shared" si="0"/>
        <v>3805864.1844371269</v>
      </c>
      <c r="O12" s="237">
        <f t="shared" si="0"/>
        <v>3767024.4037545156</v>
      </c>
      <c r="P12" s="238">
        <v>1</v>
      </c>
      <c r="Q12" s="239">
        <v>1</v>
      </c>
      <c r="R12" s="238">
        <v>1</v>
      </c>
      <c r="S12" s="239">
        <v>1</v>
      </c>
      <c r="T12" s="240"/>
      <c r="U12" s="241"/>
      <c r="V12" s="237"/>
    </row>
    <row r="13" spans="1:22" x14ac:dyDescent="0.2">
      <c r="A13" s="233" t="s">
        <v>42</v>
      </c>
      <c r="B13" s="234" t="s">
        <v>332</v>
      </c>
      <c r="C13" s="234" t="s">
        <v>489</v>
      </c>
      <c r="D13" s="235">
        <v>0</v>
      </c>
      <c r="E13" s="234" t="s">
        <v>490</v>
      </c>
      <c r="F13" s="236">
        <v>14523</v>
      </c>
      <c r="G13" s="237">
        <v>14523</v>
      </c>
      <c r="H13" s="236">
        <v>28016</v>
      </c>
      <c r="I13" s="237">
        <v>39052</v>
      </c>
      <c r="J13" s="236">
        <v>4222</v>
      </c>
      <c r="K13" s="237">
        <v>6558</v>
      </c>
      <c r="L13" s="236">
        <v>11097</v>
      </c>
      <c r="M13" s="237">
        <v>12477</v>
      </c>
      <c r="N13" s="236">
        <f t="shared" si="0"/>
        <v>2425242.2598033557</v>
      </c>
      <c r="O13" s="237">
        <f t="shared" si="0"/>
        <v>2873980.7577949185</v>
      </c>
      <c r="P13" s="238">
        <v>1</v>
      </c>
      <c r="Q13" s="239">
        <v>1</v>
      </c>
      <c r="R13" s="238">
        <v>1</v>
      </c>
      <c r="S13" s="239">
        <v>1</v>
      </c>
      <c r="T13" s="240"/>
      <c r="U13" s="241"/>
      <c r="V13" s="237"/>
    </row>
    <row r="14" spans="1:22" x14ac:dyDescent="0.2">
      <c r="A14" s="233" t="s">
        <v>42</v>
      </c>
      <c r="B14" s="234" t="s">
        <v>332</v>
      </c>
      <c r="C14" s="234" t="s">
        <v>489</v>
      </c>
      <c r="D14" s="235">
        <v>0</v>
      </c>
      <c r="E14" s="234" t="s">
        <v>490</v>
      </c>
      <c r="F14" s="236">
        <v>5591</v>
      </c>
      <c r="G14" s="237">
        <v>5591</v>
      </c>
      <c r="H14" s="236">
        <v>13226</v>
      </c>
      <c r="I14" s="237">
        <v>14800</v>
      </c>
      <c r="J14" s="236">
        <v>1963</v>
      </c>
      <c r="K14" s="237">
        <v>2691</v>
      </c>
      <c r="L14" s="236">
        <v>6056</v>
      </c>
      <c r="M14" s="237">
        <v>6365</v>
      </c>
      <c r="N14" s="236">
        <f t="shared" si="0"/>
        <v>1330567.082678328</v>
      </c>
      <c r="O14" s="237">
        <f t="shared" si="0"/>
        <v>1411609.0887585168</v>
      </c>
      <c r="P14" s="238">
        <v>1</v>
      </c>
      <c r="Q14" s="239">
        <v>1</v>
      </c>
      <c r="R14" s="238">
        <v>1</v>
      </c>
      <c r="S14" s="239">
        <v>1</v>
      </c>
      <c r="T14" s="240"/>
      <c r="U14" s="241"/>
      <c r="V14" s="237"/>
    </row>
    <row r="15" spans="1:22" x14ac:dyDescent="0.2">
      <c r="A15" s="233" t="s">
        <v>42</v>
      </c>
      <c r="B15" s="234" t="s">
        <v>332</v>
      </c>
      <c r="C15" s="234" t="s">
        <v>491</v>
      </c>
      <c r="D15" s="235">
        <v>0</v>
      </c>
      <c r="E15" s="234" t="s">
        <v>490</v>
      </c>
      <c r="F15" s="236">
        <v>2971</v>
      </c>
      <c r="G15" s="237">
        <v>2971</v>
      </c>
      <c r="H15" s="236">
        <v>7978</v>
      </c>
      <c r="I15" s="237">
        <v>7408</v>
      </c>
      <c r="J15" s="236">
        <v>1000</v>
      </c>
      <c r="K15" s="237">
        <v>1047</v>
      </c>
      <c r="L15" s="236">
        <v>2346</v>
      </c>
      <c r="M15" s="237">
        <v>3193</v>
      </c>
      <c r="N15" s="236">
        <f t="shared" si="0"/>
        <v>893197.0730492759</v>
      </c>
      <c r="O15" s="237">
        <f t="shared" si="0"/>
        <v>858732.99209329579</v>
      </c>
      <c r="P15" s="238">
        <v>1</v>
      </c>
      <c r="Q15" s="239">
        <v>1</v>
      </c>
      <c r="R15" s="238">
        <v>1</v>
      </c>
      <c r="S15" s="239">
        <v>1</v>
      </c>
      <c r="T15" s="240"/>
      <c r="U15" s="241"/>
      <c r="V15" s="237"/>
    </row>
    <row r="16" spans="1:22" x14ac:dyDescent="0.2">
      <c r="A16" s="233" t="s">
        <v>42</v>
      </c>
      <c r="B16" s="234" t="s">
        <v>332</v>
      </c>
      <c r="C16" s="234" t="s">
        <v>489</v>
      </c>
      <c r="D16" s="235">
        <v>1</v>
      </c>
      <c r="E16" s="234" t="s">
        <v>494</v>
      </c>
      <c r="F16" s="236">
        <v>1897</v>
      </c>
      <c r="G16" s="237">
        <v>1897</v>
      </c>
      <c r="H16" s="236">
        <v>1722</v>
      </c>
      <c r="I16" s="237">
        <v>2269</v>
      </c>
      <c r="J16" s="236">
        <v>245</v>
      </c>
      <c r="K16" s="237">
        <v>397</v>
      </c>
      <c r="L16" s="236">
        <v>882</v>
      </c>
      <c r="M16" s="237">
        <v>925</v>
      </c>
      <c r="N16" s="236">
        <f t="shared" si="0"/>
        <v>452785.34444718756</v>
      </c>
      <c r="O16" s="237">
        <f t="shared" si="0"/>
        <v>502209.06050063483</v>
      </c>
      <c r="P16" s="238">
        <v>1</v>
      </c>
      <c r="Q16" s="239">
        <v>1</v>
      </c>
      <c r="R16" s="238">
        <v>1</v>
      </c>
      <c r="S16" s="239">
        <v>1</v>
      </c>
      <c r="T16" s="240"/>
      <c r="U16" s="241"/>
      <c r="V16" s="237"/>
    </row>
    <row r="17" spans="1:22" x14ac:dyDescent="0.2">
      <c r="A17" s="233" t="s">
        <v>42</v>
      </c>
      <c r="B17" s="234" t="s">
        <v>332</v>
      </c>
      <c r="C17" s="234" t="s">
        <v>493</v>
      </c>
      <c r="D17" s="235">
        <v>0</v>
      </c>
      <c r="E17" s="234" t="s">
        <v>490</v>
      </c>
      <c r="F17" s="236">
        <v>1366</v>
      </c>
      <c r="G17" s="237">
        <v>1366</v>
      </c>
      <c r="H17" s="236">
        <v>90</v>
      </c>
      <c r="I17" s="237">
        <v>95</v>
      </c>
      <c r="J17" s="236">
        <v>0</v>
      </c>
      <c r="K17" s="237">
        <v>0</v>
      </c>
      <c r="L17" s="236">
        <v>0</v>
      </c>
      <c r="M17" s="237">
        <v>0</v>
      </c>
      <c r="N17" s="236">
        <f t="shared" si="0"/>
        <v>97973.901675507936</v>
      </c>
      <c r="O17" s="237">
        <f t="shared" si="0"/>
        <v>98148.374651595281</v>
      </c>
      <c r="P17" s="238">
        <v>1</v>
      </c>
      <c r="Q17" s="239">
        <v>1</v>
      </c>
      <c r="R17" s="238">
        <v>1</v>
      </c>
      <c r="S17" s="239">
        <v>1</v>
      </c>
      <c r="T17" s="240"/>
      <c r="U17" s="241"/>
      <c r="V17" s="237"/>
    </row>
    <row r="18" spans="1:22" x14ac:dyDescent="0.2">
      <c r="A18" s="233" t="s">
        <v>44</v>
      </c>
      <c r="B18" s="234" t="s">
        <v>333</v>
      </c>
      <c r="C18" s="234" t="s">
        <v>489</v>
      </c>
      <c r="D18" s="235">
        <v>1</v>
      </c>
      <c r="E18" s="234" t="s">
        <v>494</v>
      </c>
      <c r="F18" s="236">
        <v>83000</v>
      </c>
      <c r="G18" s="237">
        <v>83000</v>
      </c>
      <c r="H18" s="236">
        <v>29035</v>
      </c>
      <c r="I18" s="237">
        <v>43664</v>
      </c>
      <c r="J18" s="236">
        <v>37256</v>
      </c>
      <c r="K18" s="237">
        <v>69542</v>
      </c>
      <c r="L18" s="236">
        <v>32278</v>
      </c>
      <c r="M18" s="237">
        <v>47242</v>
      </c>
      <c r="N18" s="236">
        <f t="shared" si="0"/>
        <v>5966638.6250638319</v>
      </c>
      <c r="O18" s="237">
        <f t="shared" si="0"/>
        <v>7107973.3237075349</v>
      </c>
      <c r="P18" s="238">
        <v>1</v>
      </c>
      <c r="Q18" s="239">
        <v>1</v>
      </c>
      <c r="R18" s="238">
        <v>1</v>
      </c>
      <c r="S18" s="239">
        <v>1</v>
      </c>
      <c r="T18" s="240">
        <v>12129366.851272235</v>
      </c>
      <c r="U18" s="241">
        <v>13265906.509054262</v>
      </c>
      <c r="V18" s="237">
        <v>12697636.680163249</v>
      </c>
    </row>
    <row r="19" spans="1:22" x14ac:dyDescent="0.2">
      <c r="A19" s="233" t="s">
        <v>44</v>
      </c>
      <c r="B19" s="234" t="s">
        <v>333</v>
      </c>
      <c r="C19" s="234" t="s">
        <v>495</v>
      </c>
      <c r="D19" s="235">
        <v>0</v>
      </c>
      <c r="E19" s="234" t="s">
        <v>490</v>
      </c>
      <c r="F19" s="236">
        <v>1500</v>
      </c>
      <c r="G19" s="237">
        <v>1500</v>
      </c>
      <c r="H19" s="236">
        <v>652</v>
      </c>
      <c r="I19" s="237">
        <v>850</v>
      </c>
      <c r="J19" s="236">
        <v>848</v>
      </c>
      <c r="K19" s="237">
        <v>925</v>
      </c>
      <c r="L19" s="236">
        <v>911</v>
      </c>
      <c r="M19" s="237">
        <v>987</v>
      </c>
      <c r="N19" s="236">
        <f t="shared" si="0"/>
        <v>280290.79001278029</v>
      </c>
      <c r="O19" s="237">
        <f t="shared" si="0"/>
        <v>285815.31979017425</v>
      </c>
      <c r="P19" s="238">
        <v>1</v>
      </c>
      <c r="Q19" s="239">
        <v>1</v>
      </c>
      <c r="R19" s="238">
        <v>1</v>
      </c>
      <c r="S19" s="239">
        <v>1</v>
      </c>
      <c r="T19" s="240"/>
      <c r="U19" s="241"/>
      <c r="V19" s="237"/>
    </row>
    <row r="20" spans="1:22" x14ac:dyDescent="0.2">
      <c r="A20" s="233" t="s">
        <v>44</v>
      </c>
      <c r="B20" s="234" t="s">
        <v>333</v>
      </c>
      <c r="C20" s="234" t="s">
        <v>492</v>
      </c>
      <c r="D20" s="235">
        <v>0</v>
      </c>
      <c r="E20" s="234" t="s">
        <v>490</v>
      </c>
      <c r="F20" s="236">
        <v>4650</v>
      </c>
      <c r="G20" s="237">
        <v>4650</v>
      </c>
      <c r="H20" s="236">
        <v>1454</v>
      </c>
      <c r="I20" s="237">
        <v>892</v>
      </c>
      <c r="J20" s="236">
        <v>1887</v>
      </c>
      <c r="K20" s="237">
        <v>1133</v>
      </c>
      <c r="L20" s="236">
        <v>2116</v>
      </c>
      <c r="M20" s="237">
        <v>1748</v>
      </c>
      <c r="N20" s="236">
        <f t="shared" si="0"/>
        <v>536340.74723390408</v>
      </c>
      <c r="O20" s="237">
        <f t="shared" si="0"/>
        <v>517804.97874696192</v>
      </c>
      <c r="P20" s="238">
        <v>1</v>
      </c>
      <c r="Q20" s="239">
        <v>1</v>
      </c>
      <c r="R20" s="238">
        <v>1</v>
      </c>
      <c r="S20" s="239">
        <v>1</v>
      </c>
      <c r="T20" s="240"/>
      <c r="U20" s="241"/>
      <c r="V20" s="237"/>
    </row>
    <row r="21" spans="1:22" x14ac:dyDescent="0.2">
      <c r="A21" s="233" t="s">
        <v>44</v>
      </c>
      <c r="B21" s="234" t="s">
        <v>333</v>
      </c>
      <c r="C21" s="234" t="s">
        <v>491</v>
      </c>
      <c r="D21" s="235">
        <v>0</v>
      </c>
      <c r="E21" s="234" t="s">
        <v>490</v>
      </c>
      <c r="F21" s="236">
        <v>15000</v>
      </c>
      <c r="G21" s="237">
        <v>15000</v>
      </c>
      <c r="H21" s="236">
        <v>20636</v>
      </c>
      <c r="I21" s="237">
        <v>15831</v>
      </c>
      <c r="J21" s="236">
        <v>19771</v>
      </c>
      <c r="K21" s="237">
        <v>15362</v>
      </c>
      <c r="L21" s="236">
        <v>3120</v>
      </c>
      <c r="M21" s="237">
        <v>1201</v>
      </c>
      <c r="N21" s="236">
        <f t="shared" si="0"/>
        <v>2128913.221762409</v>
      </c>
      <c r="O21" s="237">
        <f t="shared" si="0"/>
        <v>1913650.2817459444</v>
      </c>
      <c r="P21" s="238">
        <v>1</v>
      </c>
      <c r="Q21" s="239">
        <v>1</v>
      </c>
      <c r="R21" s="238">
        <v>1</v>
      </c>
      <c r="S21" s="239">
        <v>1</v>
      </c>
      <c r="T21" s="240"/>
      <c r="U21" s="241"/>
      <c r="V21" s="237"/>
    </row>
    <row r="22" spans="1:22" x14ac:dyDescent="0.2">
      <c r="A22" s="233" t="s">
        <v>44</v>
      </c>
      <c r="B22" s="234" t="s">
        <v>333</v>
      </c>
      <c r="C22" s="234" t="s">
        <v>489</v>
      </c>
      <c r="D22" s="235">
        <v>0</v>
      </c>
      <c r="E22" s="234" t="s">
        <v>490</v>
      </c>
      <c r="F22" s="236">
        <v>4500</v>
      </c>
      <c r="G22" s="237">
        <v>4500</v>
      </c>
      <c r="H22" s="236">
        <v>2479</v>
      </c>
      <c r="I22" s="237">
        <v>2342</v>
      </c>
      <c r="J22" s="236">
        <v>3580</v>
      </c>
      <c r="K22" s="237">
        <v>3093</v>
      </c>
      <c r="L22" s="236">
        <v>3992</v>
      </c>
      <c r="M22" s="237">
        <v>3497</v>
      </c>
      <c r="N22" s="236">
        <f t="shared" si="0"/>
        <v>740830.81928501744</v>
      </c>
      <c r="O22" s="237">
        <f t="shared" si="0"/>
        <v>708797.26724722574</v>
      </c>
      <c r="P22" s="238">
        <v>1</v>
      </c>
      <c r="Q22" s="239">
        <v>1</v>
      </c>
      <c r="R22" s="238">
        <v>1</v>
      </c>
      <c r="S22" s="239">
        <v>1</v>
      </c>
      <c r="T22" s="240"/>
      <c r="U22" s="241"/>
      <c r="V22" s="237"/>
    </row>
    <row r="23" spans="1:22" x14ac:dyDescent="0.2">
      <c r="A23" s="233" t="s">
        <v>44</v>
      </c>
      <c r="B23" s="234" t="s">
        <v>333</v>
      </c>
      <c r="C23" s="234" t="s">
        <v>489</v>
      </c>
      <c r="D23" s="235">
        <v>0</v>
      </c>
      <c r="E23" s="234" t="s">
        <v>490</v>
      </c>
      <c r="F23" s="236">
        <v>19000</v>
      </c>
      <c r="G23" s="237">
        <v>19000</v>
      </c>
      <c r="H23" s="236">
        <v>4814</v>
      </c>
      <c r="I23" s="237">
        <v>9590</v>
      </c>
      <c r="J23" s="236">
        <v>6801</v>
      </c>
      <c r="K23" s="237">
        <v>12192</v>
      </c>
      <c r="L23" s="236">
        <v>5876</v>
      </c>
      <c r="M23" s="237">
        <v>9400</v>
      </c>
      <c r="N23" s="236">
        <f t="shared" si="0"/>
        <v>1678541.891054908</v>
      </c>
      <c r="O23" s="237">
        <f t="shared" si="0"/>
        <v>1930116.4107734102</v>
      </c>
      <c r="P23" s="238">
        <v>1</v>
      </c>
      <c r="Q23" s="239">
        <v>1</v>
      </c>
      <c r="R23" s="238">
        <v>1</v>
      </c>
      <c r="S23" s="239">
        <v>1</v>
      </c>
      <c r="T23" s="240"/>
      <c r="U23" s="241"/>
      <c r="V23" s="237"/>
    </row>
    <row r="24" spans="1:22" x14ac:dyDescent="0.2">
      <c r="A24" s="233" t="s">
        <v>44</v>
      </c>
      <c r="B24" s="234" t="s">
        <v>333</v>
      </c>
      <c r="C24" s="234" t="s">
        <v>496</v>
      </c>
      <c r="D24" s="235">
        <v>0</v>
      </c>
      <c r="E24" s="234" t="s">
        <v>490</v>
      </c>
      <c r="F24" s="236">
        <v>10500</v>
      </c>
      <c r="G24" s="237">
        <v>10500</v>
      </c>
      <c r="H24" s="236">
        <v>1511</v>
      </c>
      <c r="I24" s="237">
        <v>1947</v>
      </c>
      <c r="J24" s="236">
        <v>2222</v>
      </c>
      <c r="K24" s="237">
        <v>2322</v>
      </c>
      <c r="L24" s="236">
        <v>487</v>
      </c>
      <c r="M24" s="237">
        <v>583</v>
      </c>
      <c r="N24" s="236">
        <f t="shared" si="0"/>
        <v>797810.75685938413</v>
      </c>
      <c r="O24" s="237">
        <f t="shared" si="0"/>
        <v>801748.92704301141</v>
      </c>
      <c r="P24" s="238">
        <v>1</v>
      </c>
      <c r="Q24" s="239">
        <v>1</v>
      </c>
      <c r="R24" s="238">
        <v>1</v>
      </c>
      <c r="S24" s="239">
        <v>1</v>
      </c>
      <c r="T24" s="240"/>
      <c r="U24" s="241"/>
      <c r="V24" s="237"/>
    </row>
    <row r="25" spans="1:22" x14ac:dyDescent="0.2">
      <c r="A25" s="233" t="s">
        <v>46</v>
      </c>
      <c r="B25" s="234" t="s">
        <v>334</v>
      </c>
      <c r="C25" s="234" t="s">
        <v>489</v>
      </c>
      <c r="D25" s="235">
        <v>1</v>
      </c>
      <c r="E25" s="234" t="s">
        <v>494</v>
      </c>
      <c r="F25" s="236">
        <v>100000</v>
      </c>
      <c r="G25" s="237">
        <v>100000</v>
      </c>
      <c r="H25" s="236"/>
      <c r="I25" s="237"/>
      <c r="J25" s="236"/>
      <c r="K25" s="237"/>
      <c r="L25" s="236"/>
      <c r="M25" s="237"/>
      <c r="N25" s="236">
        <f t="shared" si="0"/>
        <v>5209201.5869477615</v>
      </c>
      <c r="O25" s="237">
        <f t="shared" si="0"/>
        <v>5209201.5869477615</v>
      </c>
      <c r="P25" s="238">
        <v>1</v>
      </c>
      <c r="Q25" s="239">
        <v>1</v>
      </c>
      <c r="R25" s="238">
        <v>1</v>
      </c>
      <c r="S25" s="239">
        <v>1</v>
      </c>
      <c r="T25" s="240">
        <v>16829254.679415643</v>
      </c>
      <c r="U25" s="241">
        <v>16841323.733034607</v>
      </c>
      <c r="V25" s="237">
        <v>16835289.206225127</v>
      </c>
    </row>
    <row r="26" spans="1:22" x14ac:dyDescent="0.2">
      <c r="A26" s="233" t="s">
        <v>46</v>
      </c>
      <c r="B26" s="234" t="s">
        <v>334</v>
      </c>
      <c r="C26" s="234" t="s">
        <v>489</v>
      </c>
      <c r="D26" s="235">
        <v>1</v>
      </c>
      <c r="E26" s="234" t="s">
        <v>494</v>
      </c>
      <c r="F26" s="236">
        <v>100000</v>
      </c>
      <c r="G26" s="237">
        <v>100000</v>
      </c>
      <c r="H26" s="236">
        <v>19082</v>
      </c>
      <c r="I26" s="237">
        <v>14874</v>
      </c>
      <c r="J26" s="236">
        <v>22767</v>
      </c>
      <c r="K26" s="237">
        <v>18586</v>
      </c>
      <c r="L26" s="236">
        <v>18662</v>
      </c>
      <c r="M26" s="237">
        <v>16690</v>
      </c>
      <c r="N26" s="236">
        <f t="shared" si="0"/>
        <v>6058083.4812131599</v>
      </c>
      <c r="O26" s="237">
        <f t="shared" si="0"/>
        <v>5905541.985362988</v>
      </c>
      <c r="P26" s="238">
        <v>1</v>
      </c>
      <c r="Q26" s="239">
        <v>1</v>
      </c>
      <c r="R26" s="238">
        <v>1</v>
      </c>
      <c r="S26" s="239">
        <v>1</v>
      </c>
      <c r="T26" s="240"/>
      <c r="U26" s="241"/>
      <c r="V26" s="237"/>
    </row>
    <row r="27" spans="1:22" x14ac:dyDescent="0.2">
      <c r="A27" s="233" t="s">
        <v>46</v>
      </c>
      <c r="B27" s="234" t="s">
        <v>334</v>
      </c>
      <c r="C27" s="234" t="s">
        <v>489</v>
      </c>
      <c r="D27" s="235">
        <v>0</v>
      </c>
      <c r="E27" s="234" t="s">
        <v>490</v>
      </c>
      <c r="F27" s="236">
        <v>16000</v>
      </c>
      <c r="G27" s="237">
        <v>16000</v>
      </c>
      <c r="H27" s="236">
        <v>6608</v>
      </c>
      <c r="I27" s="237">
        <v>8718</v>
      </c>
      <c r="J27" s="236">
        <v>6946</v>
      </c>
      <c r="K27" s="237">
        <v>6325</v>
      </c>
      <c r="L27" s="236">
        <v>6397</v>
      </c>
      <c r="M27" s="237">
        <v>7098</v>
      </c>
      <c r="N27" s="236">
        <f t="shared" si="0"/>
        <v>1539742.2821155568</v>
      </c>
      <c r="O27" s="237">
        <f t="shared" si="0"/>
        <v>1626393.0176250141</v>
      </c>
      <c r="P27" s="238">
        <v>1</v>
      </c>
      <c r="Q27" s="239">
        <v>1</v>
      </c>
      <c r="R27" s="238">
        <v>1</v>
      </c>
      <c r="S27" s="239">
        <v>1</v>
      </c>
      <c r="T27" s="240"/>
      <c r="U27" s="241"/>
      <c r="V27" s="237"/>
    </row>
    <row r="28" spans="1:22" x14ac:dyDescent="0.2">
      <c r="A28" s="233" t="s">
        <v>46</v>
      </c>
      <c r="B28" s="234" t="s">
        <v>334</v>
      </c>
      <c r="C28" s="234" t="s">
        <v>489</v>
      </c>
      <c r="D28" s="235">
        <v>1</v>
      </c>
      <c r="E28" s="234" t="s">
        <v>494</v>
      </c>
      <c r="F28" s="236">
        <v>11500</v>
      </c>
      <c r="G28" s="237">
        <v>11500</v>
      </c>
      <c r="H28" s="236">
        <v>4426</v>
      </c>
      <c r="I28" s="237">
        <v>5786</v>
      </c>
      <c r="J28" s="236">
        <v>4347</v>
      </c>
      <c r="K28" s="237">
        <v>4497</v>
      </c>
      <c r="L28" s="236">
        <v>4534</v>
      </c>
      <c r="M28" s="237">
        <v>5433</v>
      </c>
      <c r="N28" s="236">
        <f t="shared" si="0"/>
        <v>1354197.436456973</v>
      </c>
      <c r="O28" s="237">
        <f t="shared" si="0"/>
        <v>1431246.1207312355</v>
      </c>
      <c r="P28" s="238">
        <v>1</v>
      </c>
      <c r="Q28" s="239">
        <v>1</v>
      </c>
      <c r="R28" s="238">
        <v>1</v>
      </c>
      <c r="S28" s="239">
        <v>1</v>
      </c>
      <c r="T28" s="240"/>
      <c r="U28" s="241"/>
      <c r="V28" s="237"/>
    </row>
    <row r="29" spans="1:22" x14ac:dyDescent="0.2">
      <c r="A29" s="233" t="s">
        <v>46</v>
      </c>
      <c r="B29" s="234" t="s">
        <v>334</v>
      </c>
      <c r="C29" s="234" t="s">
        <v>489</v>
      </c>
      <c r="D29" s="235">
        <v>1</v>
      </c>
      <c r="E29" s="234" t="s">
        <v>494</v>
      </c>
      <c r="F29" s="236">
        <v>7800</v>
      </c>
      <c r="G29" s="237">
        <v>7800</v>
      </c>
      <c r="H29" s="236">
        <v>2956</v>
      </c>
      <c r="I29" s="237">
        <v>3386</v>
      </c>
      <c r="J29" s="236">
        <v>2589</v>
      </c>
      <c r="K29" s="237">
        <v>2057</v>
      </c>
      <c r="L29" s="236">
        <v>3823</v>
      </c>
      <c r="M29" s="237">
        <v>3405</v>
      </c>
      <c r="N29" s="236">
        <f t="shared" si="0"/>
        <v>1068674.3537024234</v>
      </c>
      <c r="O29" s="237">
        <f t="shared" si="0"/>
        <v>1040251.3636902306</v>
      </c>
      <c r="P29" s="238">
        <v>1</v>
      </c>
      <c r="Q29" s="239">
        <v>1</v>
      </c>
      <c r="R29" s="238">
        <v>1</v>
      </c>
      <c r="S29" s="239">
        <v>1</v>
      </c>
      <c r="T29" s="240"/>
      <c r="U29" s="241"/>
      <c r="V29" s="237"/>
    </row>
    <row r="30" spans="1:22" x14ac:dyDescent="0.2">
      <c r="A30" s="233" t="s">
        <v>46</v>
      </c>
      <c r="B30" s="234" t="s">
        <v>334</v>
      </c>
      <c r="C30" s="234" t="s">
        <v>489</v>
      </c>
      <c r="D30" s="235">
        <v>0</v>
      </c>
      <c r="E30" s="234" t="s">
        <v>490</v>
      </c>
      <c r="F30" s="236">
        <v>6000</v>
      </c>
      <c r="G30" s="237">
        <v>6000</v>
      </c>
      <c r="H30" s="236">
        <v>6428</v>
      </c>
      <c r="I30" s="237">
        <v>7662</v>
      </c>
      <c r="J30" s="236">
        <v>2686</v>
      </c>
      <c r="K30" s="237">
        <v>3959</v>
      </c>
      <c r="L30" s="236">
        <v>5439</v>
      </c>
      <c r="M30" s="237">
        <v>6136</v>
      </c>
      <c r="N30" s="236">
        <f t="shared" si="0"/>
        <v>980498.66753713822</v>
      </c>
      <c r="O30" s="237">
        <f t="shared" si="0"/>
        <v>1051250.4691340046</v>
      </c>
      <c r="P30" s="238">
        <v>1</v>
      </c>
      <c r="Q30" s="239">
        <v>1</v>
      </c>
      <c r="R30" s="238">
        <v>1</v>
      </c>
      <c r="S30" s="239">
        <v>1</v>
      </c>
      <c r="T30" s="240"/>
      <c r="U30" s="241"/>
      <c r="V30" s="237"/>
    </row>
    <row r="31" spans="1:22" x14ac:dyDescent="0.2">
      <c r="A31" s="233" t="s">
        <v>46</v>
      </c>
      <c r="B31" s="234" t="s">
        <v>334</v>
      </c>
      <c r="C31" s="234" t="s">
        <v>489</v>
      </c>
      <c r="D31" s="235">
        <v>1</v>
      </c>
      <c r="E31" s="234" t="s">
        <v>494</v>
      </c>
      <c r="F31" s="236">
        <v>3200</v>
      </c>
      <c r="G31" s="237">
        <v>3200</v>
      </c>
      <c r="H31" s="236">
        <v>2161</v>
      </c>
      <c r="I31" s="237">
        <v>1503</v>
      </c>
      <c r="J31" s="236">
        <v>952</v>
      </c>
      <c r="K31" s="237">
        <v>1256</v>
      </c>
      <c r="L31" s="236">
        <v>2333</v>
      </c>
      <c r="M31" s="237">
        <v>1836</v>
      </c>
      <c r="N31" s="236">
        <f t="shared" si="0"/>
        <v>618856.87144263193</v>
      </c>
      <c r="O31" s="237">
        <f t="shared" si="0"/>
        <v>577439.18954337132</v>
      </c>
      <c r="P31" s="238">
        <v>1</v>
      </c>
      <c r="Q31" s="239">
        <v>1</v>
      </c>
      <c r="R31" s="238">
        <v>1</v>
      </c>
      <c r="S31" s="239">
        <v>1</v>
      </c>
      <c r="T31" s="240"/>
      <c r="U31" s="241"/>
      <c r="V31" s="237"/>
    </row>
    <row r="32" spans="1:22" x14ac:dyDescent="0.2">
      <c r="A32" s="233" t="s">
        <v>50</v>
      </c>
      <c r="B32" s="234" t="s">
        <v>336</v>
      </c>
      <c r="C32" s="234" t="s">
        <v>489</v>
      </c>
      <c r="D32" s="235">
        <v>0</v>
      </c>
      <c r="E32" s="234" t="s">
        <v>490</v>
      </c>
      <c r="F32" s="236">
        <v>2000</v>
      </c>
      <c r="G32" s="237">
        <v>2000</v>
      </c>
      <c r="H32" s="236">
        <v>1790.3</v>
      </c>
      <c r="I32" s="237">
        <v>1685.8</v>
      </c>
      <c r="J32" s="236">
        <v>1553.8</v>
      </c>
      <c r="K32" s="237">
        <v>2031.8</v>
      </c>
      <c r="L32" s="236">
        <v>1434.7</v>
      </c>
      <c r="M32" s="237">
        <v>2079</v>
      </c>
      <c r="N32" s="236">
        <f t="shared" si="0"/>
        <v>409139.53827290697</v>
      </c>
      <c r="O32" s="237">
        <f t="shared" si="0"/>
        <v>431852.28206844773</v>
      </c>
      <c r="P32" s="238">
        <v>1</v>
      </c>
      <c r="Q32" s="239">
        <v>1</v>
      </c>
      <c r="R32" s="238">
        <v>1</v>
      </c>
      <c r="S32" s="239">
        <v>1</v>
      </c>
      <c r="T32" s="240">
        <v>2038527.7176032676</v>
      </c>
      <c r="U32" s="241">
        <v>1896798.4616732199</v>
      </c>
      <c r="V32" s="237">
        <v>1967663.0896382439</v>
      </c>
    </row>
    <row r="33" spans="1:23" x14ac:dyDescent="0.2">
      <c r="A33" s="233" t="s">
        <v>50</v>
      </c>
      <c r="B33" s="234" t="s">
        <v>336</v>
      </c>
      <c r="C33" s="234" t="s">
        <v>489</v>
      </c>
      <c r="D33" s="235">
        <v>0</v>
      </c>
      <c r="E33" s="234" t="s">
        <v>490</v>
      </c>
      <c r="F33" s="236">
        <v>5000</v>
      </c>
      <c r="G33" s="237">
        <v>5000</v>
      </c>
      <c r="H33" s="236">
        <v>4862</v>
      </c>
      <c r="I33" s="237">
        <v>2527.6</v>
      </c>
      <c r="J33" s="236">
        <v>5721.2</v>
      </c>
      <c r="K33" s="237">
        <v>2862.3</v>
      </c>
      <c r="L33" s="236">
        <v>4101.7</v>
      </c>
      <c r="M33" s="237">
        <v>3105.9</v>
      </c>
      <c r="N33" s="236">
        <f t="shared" si="0"/>
        <v>879481.75120665086</v>
      </c>
      <c r="O33" s="237">
        <f t="shared" si="0"/>
        <v>715888.53245748777</v>
      </c>
      <c r="P33" s="238">
        <v>1</v>
      </c>
      <c r="Q33" s="239">
        <v>1</v>
      </c>
      <c r="R33" s="238">
        <v>1</v>
      </c>
      <c r="S33" s="239">
        <v>1</v>
      </c>
      <c r="T33" s="240"/>
      <c r="U33" s="241"/>
      <c r="V33" s="237"/>
      <c r="W33" s="242"/>
    </row>
    <row r="34" spans="1:23" x14ac:dyDescent="0.2">
      <c r="A34" s="233" t="s">
        <v>50</v>
      </c>
      <c r="B34" s="234" t="s">
        <v>336</v>
      </c>
      <c r="C34" s="234" t="s">
        <v>489</v>
      </c>
      <c r="D34" s="235">
        <v>0</v>
      </c>
      <c r="E34" s="234" t="s">
        <v>490</v>
      </c>
      <c r="F34" s="236">
        <v>5000</v>
      </c>
      <c r="G34" s="237">
        <v>5000</v>
      </c>
      <c r="H34" s="236">
        <v>2072.3000000000002</v>
      </c>
      <c r="I34" s="237">
        <v>1682.8</v>
      </c>
      <c r="J34" s="236">
        <v>1485.6</v>
      </c>
      <c r="K34" s="237">
        <v>1796.2</v>
      </c>
      <c r="L34" s="236">
        <v>2302.3000000000002</v>
      </c>
      <c r="M34" s="237">
        <v>2289.6</v>
      </c>
      <c r="N34" s="236">
        <f t="shared" si="0"/>
        <v>662939.67296023283</v>
      </c>
      <c r="O34" s="237">
        <f t="shared" si="0"/>
        <v>662090.89198380755</v>
      </c>
      <c r="P34" s="238">
        <v>1</v>
      </c>
      <c r="Q34" s="239">
        <v>1</v>
      </c>
      <c r="R34" s="238">
        <v>1</v>
      </c>
      <c r="S34" s="239">
        <v>1</v>
      </c>
      <c r="T34" s="240"/>
      <c r="U34" s="241"/>
      <c r="V34" s="237"/>
    </row>
    <row r="35" spans="1:23" x14ac:dyDescent="0.2">
      <c r="A35" s="233" t="s">
        <v>50</v>
      </c>
      <c r="B35" s="234" t="s">
        <v>336</v>
      </c>
      <c r="C35" s="234" t="s">
        <v>492</v>
      </c>
      <c r="D35" s="235">
        <v>0</v>
      </c>
      <c r="E35" s="234" t="s">
        <v>490</v>
      </c>
      <c r="F35" s="236">
        <v>300</v>
      </c>
      <c r="G35" s="237">
        <v>300</v>
      </c>
      <c r="H35" s="236">
        <v>75</v>
      </c>
      <c r="I35" s="237">
        <v>75</v>
      </c>
      <c r="J35" s="236">
        <v>75</v>
      </c>
      <c r="K35" s="237">
        <v>75</v>
      </c>
      <c r="L35" s="236">
        <v>75</v>
      </c>
      <c r="M35" s="237">
        <v>75</v>
      </c>
      <c r="N35" s="236">
        <f t="shared" si="0"/>
        <v>86966.755163476759</v>
      </c>
      <c r="O35" s="237">
        <f t="shared" si="0"/>
        <v>86966.755163476759</v>
      </c>
      <c r="P35" s="238">
        <v>1</v>
      </c>
      <c r="Q35" s="239">
        <v>1</v>
      </c>
      <c r="R35" s="238">
        <v>1</v>
      </c>
      <c r="S35" s="239">
        <v>1</v>
      </c>
      <c r="T35" s="240"/>
      <c r="U35" s="241"/>
      <c r="V35" s="237"/>
    </row>
    <row r="36" spans="1:23" x14ac:dyDescent="0.2">
      <c r="A36" s="233" t="s">
        <v>52</v>
      </c>
      <c r="B36" s="234" t="s">
        <v>337</v>
      </c>
      <c r="C36" s="234" t="s">
        <v>489</v>
      </c>
      <c r="D36" s="235">
        <v>1</v>
      </c>
      <c r="E36" s="234" t="s">
        <v>494</v>
      </c>
      <c r="F36" s="236">
        <v>1200000</v>
      </c>
      <c r="G36" s="237">
        <v>1200000</v>
      </c>
      <c r="H36" s="236">
        <v>761324</v>
      </c>
      <c r="I36" s="237">
        <v>781689</v>
      </c>
      <c r="J36" s="236">
        <v>953271</v>
      </c>
      <c r="K36" s="237">
        <v>935364</v>
      </c>
      <c r="L36" s="236">
        <v>851826</v>
      </c>
      <c r="M36" s="237">
        <v>827626</v>
      </c>
      <c r="N36" s="236">
        <f t="shared" si="0"/>
        <v>49880615.186399676</v>
      </c>
      <c r="O36" s="237">
        <f t="shared" si="0"/>
        <v>49574973.974168867</v>
      </c>
      <c r="P36" s="238">
        <v>1</v>
      </c>
      <c r="Q36" s="239">
        <v>1</v>
      </c>
      <c r="R36" s="238">
        <v>1</v>
      </c>
      <c r="S36" s="239">
        <v>1</v>
      </c>
      <c r="T36" s="240">
        <v>75036889.735037699</v>
      </c>
      <c r="U36" s="241">
        <v>74420050.710777104</v>
      </c>
      <c r="V36" s="237">
        <v>74728470.222907394</v>
      </c>
    </row>
    <row r="37" spans="1:23" x14ac:dyDescent="0.2">
      <c r="A37" s="233" t="s">
        <v>52</v>
      </c>
      <c r="B37" s="234" t="s">
        <v>337</v>
      </c>
      <c r="C37" s="234" t="s">
        <v>489</v>
      </c>
      <c r="D37" s="235">
        <v>1</v>
      </c>
      <c r="E37" s="234" t="s">
        <v>494</v>
      </c>
      <c r="F37" s="236">
        <v>470000</v>
      </c>
      <c r="G37" s="237">
        <v>470000</v>
      </c>
      <c r="H37" s="236">
        <v>274749</v>
      </c>
      <c r="I37" s="237">
        <v>287717</v>
      </c>
      <c r="J37" s="236">
        <v>379529</v>
      </c>
      <c r="K37" s="237">
        <v>365282</v>
      </c>
      <c r="L37" s="236">
        <v>372374</v>
      </c>
      <c r="M37" s="237">
        <v>338813</v>
      </c>
      <c r="N37" s="236">
        <f t="shared" si="0"/>
        <v>25156274.548638023</v>
      </c>
      <c r="O37" s="237">
        <f t="shared" si="0"/>
        <v>24845076.736608244</v>
      </c>
      <c r="P37" s="238">
        <v>1</v>
      </c>
      <c r="Q37" s="239">
        <v>1</v>
      </c>
      <c r="R37" s="238">
        <v>1</v>
      </c>
      <c r="S37" s="239">
        <v>1</v>
      </c>
      <c r="T37" s="240"/>
      <c r="U37" s="241"/>
      <c r="V37" s="237"/>
    </row>
    <row r="38" spans="1:23" x14ac:dyDescent="0.2">
      <c r="A38" s="233" t="s">
        <v>54</v>
      </c>
      <c r="B38" s="234" t="s">
        <v>338</v>
      </c>
      <c r="C38" s="234" t="s">
        <v>489</v>
      </c>
      <c r="D38" s="235">
        <v>1</v>
      </c>
      <c r="E38" s="234" t="s">
        <v>494</v>
      </c>
      <c r="F38" s="236">
        <v>400000</v>
      </c>
      <c r="G38" s="237">
        <v>400000</v>
      </c>
      <c r="H38" s="236">
        <v>221644</v>
      </c>
      <c r="I38" s="237">
        <v>352146</v>
      </c>
      <c r="J38" s="236">
        <v>307375</v>
      </c>
      <c r="K38" s="237">
        <v>409644</v>
      </c>
      <c r="L38" s="236">
        <v>268037</v>
      </c>
      <c r="M38" s="237">
        <v>318037</v>
      </c>
      <c r="N38" s="236">
        <f t="shared" si="0"/>
        <v>21984335.771407068</v>
      </c>
      <c r="O38" s="237">
        <f t="shared" si="0"/>
        <v>24281506.215475049</v>
      </c>
      <c r="P38" s="238">
        <v>1</v>
      </c>
      <c r="Q38" s="239">
        <v>1</v>
      </c>
      <c r="R38" s="238">
        <v>1</v>
      </c>
      <c r="S38" s="239">
        <v>1</v>
      </c>
      <c r="T38" s="240">
        <v>21984335.771407068</v>
      </c>
      <c r="U38" s="241">
        <v>24281506.215475049</v>
      </c>
      <c r="V38" s="237">
        <v>23132920.99344106</v>
      </c>
    </row>
    <row r="39" spans="1:23" x14ac:dyDescent="0.2">
      <c r="A39" s="233" t="s">
        <v>56</v>
      </c>
      <c r="B39" s="234" t="s">
        <v>339</v>
      </c>
      <c r="C39" s="234" t="s">
        <v>489</v>
      </c>
      <c r="D39" s="235">
        <v>1</v>
      </c>
      <c r="E39" s="234" t="s">
        <v>494</v>
      </c>
      <c r="F39" s="236">
        <v>62500</v>
      </c>
      <c r="G39" s="237">
        <v>62500</v>
      </c>
      <c r="H39" s="236">
        <v>31626</v>
      </c>
      <c r="I39" s="237">
        <v>27635</v>
      </c>
      <c r="J39" s="236">
        <v>45049</v>
      </c>
      <c r="K39" s="237">
        <v>42326</v>
      </c>
      <c r="L39" s="236">
        <v>29048</v>
      </c>
      <c r="M39" s="237">
        <v>27499</v>
      </c>
      <c r="N39" s="236">
        <f t="shared" si="0"/>
        <v>5495832.112911663</v>
      </c>
      <c r="O39" s="237">
        <f t="shared" si="0"/>
        <v>5393073.74112071</v>
      </c>
      <c r="P39" s="238">
        <v>1</v>
      </c>
      <c r="Q39" s="239">
        <v>1</v>
      </c>
      <c r="R39" s="238">
        <v>1</v>
      </c>
      <c r="S39" s="239">
        <v>1</v>
      </c>
      <c r="T39" s="240">
        <v>10590989.810142228</v>
      </c>
      <c r="U39" s="241">
        <v>10514902.789973123</v>
      </c>
      <c r="V39" s="237">
        <v>10552946.300057676</v>
      </c>
    </row>
    <row r="40" spans="1:23" x14ac:dyDescent="0.2">
      <c r="A40" s="233" t="s">
        <v>56</v>
      </c>
      <c r="B40" s="234" t="s">
        <v>339</v>
      </c>
      <c r="C40" s="234" t="s">
        <v>489</v>
      </c>
      <c r="D40" s="235">
        <v>0</v>
      </c>
      <c r="E40" s="234" t="s">
        <v>490</v>
      </c>
      <c r="F40" s="236">
        <v>14000</v>
      </c>
      <c r="G40" s="237">
        <v>14000</v>
      </c>
      <c r="H40" s="236">
        <v>2779</v>
      </c>
      <c r="I40" s="237">
        <v>4749</v>
      </c>
      <c r="J40" s="236">
        <v>6321</v>
      </c>
      <c r="K40" s="237">
        <v>5798</v>
      </c>
      <c r="L40" s="236">
        <v>4713</v>
      </c>
      <c r="M40" s="237">
        <v>5945</v>
      </c>
      <c r="N40" s="236">
        <f t="shared" si="0"/>
        <v>1408040.8918483029</v>
      </c>
      <c r="O40" s="237">
        <f t="shared" si="0"/>
        <v>1388818.6686849347</v>
      </c>
      <c r="P40" s="238">
        <v>1</v>
      </c>
      <c r="Q40" s="239">
        <v>1</v>
      </c>
      <c r="R40" s="238">
        <v>1</v>
      </c>
      <c r="S40" s="239">
        <v>1</v>
      </c>
      <c r="T40" s="240"/>
      <c r="U40" s="241"/>
      <c r="V40" s="237"/>
    </row>
    <row r="41" spans="1:23" x14ac:dyDescent="0.2">
      <c r="A41" s="233" t="s">
        <v>56</v>
      </c>
      <c r="B41" s="234" t="s">
        <v>339</v>
      </c>
      <c r="C41" s="234" t="s">
        <v>489</v>
      </c>
      <c r="D41" s="235">
        <v>0</v>
      </c>
      <c r="E41" s="234" t="s">
        <v>490</v>
      </c>
      <c r="F41" s="236">
        <v>4500</v>
      </c>
      <c r="G41" s="237">
        <v>4500</v>
      </c>
      <c r="H41" s="236">
        <v>2615</v>
      </c>
      <c r="I41" s="237">
        <v>2365</v>
      </c>
      <c r="J41" s="236">
        <v>3787</v>
      </c>
      <c r="K41" s="237">
        <v>3386</v>
      </c>
      <c r="L41" s="236">
        <v>3632</v>
      </c>
      <c r="M41" s="237">
        <v>3611</v>
      </c>
      <c r="N41" s="236">
        <f t="shared" si="0"/>
        <v>727625.87272000022</v>
      </c>
      <c r="O41" s="237">
        <f t="shared" si="0"/>
        <v>716220.01151401969</v>
      </c>
      <c r="P41" s="238">
        <v>1</v>
      </c>
      <c r="Q41" s="239">
        <v>1</v>
      </c>
      <c r="R41" s="238">
        <v>1</v>
      </c>
      <c r="S41" s="239">
        <v>1</v>
      </c>
      <c r="T41" s="240"/>
      <c r="U41" s="241"/>
      <c r="V41" s="237"/>
    </row>
    <row r="42" spans="1:23" x14ac:dyDescent="0.2">
      <c r="A42" s="233" t="s">
        <v>56</v>
      </c>
      <c r="B42" s="234" t="s">
        <v>339</v>
      </c>
      <c r="C42" s="234" t="s">
        <v>489</v>
      </c>
      <c r="D42" s="235">
        <v>0</v>
      </c>
      <c r="E42" s="234" t="s">
        <v>490</v>
      </c>
      <c r="F42" s="236">
        <v>2200</v>
      </c>
      <c r="G42" s="237">
        <v>2200</v>
      </c>
      <c r="H42" s="236">
        <v>913</v>
      </c>
      <c r="I42" s="237">
        <v>1892</v>
      </c>
      <c r="J42" s="236">
        <v>1657</v>
      </c>
      <c r="K42" s="237">
        <v>3087</v>
      </c>
      <c r="L42" s="236">
        <v>1026</v>
      </c>
      <c r="M42" s="237">
        <v>1790</v>
      </c>
      <c r="N42" s="236">
        <f t="shared" si="0"/>
        <v>414426.41215793404</v>
      </c>
      <c r="O42" s="237">
        <f t="shared" si="0"/>
        <v>522696.68318931002</v>
      </c>
      <c r="P42" s="238">
        <v>1</v>
      </c>
      <c r="Q42" s="239">
        <v>1</v>
      </c>
      <c r="R42" s="238">
        <v>1</v>
      </c>
      <c r="S42" s="239">
        <v>1</v>
      </c>
      <c r="T42" s="240"/>
      <c r="U42" s="241"/>
      <c r="V42" s="237"/>
    </row>
    <row r="43" spans="1:23" x14ac:dyDescent="0.2">
      <c r="A43" s="233" t="s">
        <v>56</v>
      </c>
      <c r="B43" s="234" t="s">
        <v>339</v>
      </c>
      <c r="C43" s="234" t="s">
        <v>489</v>
      </c>
      <c r="D43" s="235">
        <v>1</v>
      </c>
      <c r="E43" s="234" t="s">
        <v>494</v>
      </c>
      <c r="F43" s="236">
        <v>10000</v>
      </c>
      <c r="G43" s="237">
        <v>10000</v>
      </c>
      <c r="H43" s="236">
        <v>4811</v>
      </c>
      <c r="I43" s="237">
        <v>5430</v>
      </c>
      <c r="J43" s="236">
        <v>7303</v>
      </c>
      <c r="K43" s="237">
        <v>8329</v>
      </c>
      <c r="L43" s="236">
        <v>6081</v>
      </c>
      <c r="M43" s="237">
        <v>5305</v>
      </c>
      <c r="N43" s="236">
        <f t="shared" si="0"/>
        <v>1432281.9547999622</v>
      </c>
      <c r="O43" s="237">
        <f t="shared" si="0"/>
        <v>1494312.054229941</v>
      </c>
      <c r="P43" s="238">
        <v>1</v>
      </c>
      <c r="Q43" s="239">
        <v>1</v>
      </c>
      <c r="R43" s="238">
        <v>1</v>
      </c>
      <c r="S43" s="239">
        <v>1</v>
      </c>
      <c r="T43" s="240"/>
      <c r="U43" s="241"/>
      <c r="V43" s="237"/>
    </row>
    <row r="44" spans="1:23" x14ac:dyDescent="0.2">
      <c r="A44" s="233" t="s">
        <v>56</v>
      </c>
      <c r="B44" s="234" t="s">
        <v>339</v>
      </c>
      <c r="C44" s="234" t="s">
        <v>489</v>
      </c>
      <c r="D44" s="235">
        <v>0</v>
      </c>
      <c r="E44" s="234" t="s">
        <v>490</v>
      </c>
      <c r="F44" s="236">
        <v>5500</v>
      </c>
      <c r="G44" s="237">
        <v>5500</v>
      </c>
      <c r="H44" s="236">
        <v>2320</v>
      </c>
      <c r="I44" s="237">
        <v>1247</v>
      </c>
      <c r="J44" s="236">
        <v>6937</v>
      </c>
      <c r="K44" s="237">
        <v>2241</v>
      </c>
      <c r="L44" s="236">
        <v>3951</v>
      </c>
      <c r="M44" s="237">
        <v>2841</v>
      </c>
      <c r="N44" s="236">
        <f t="shared" si="0"/>
        <v>981021.21360400761</v>
      </c>
      <c r="O44" s="237">
        <f t="shared" si="0"/>
        <v>731112.53332978231</v>
      </c>
      <c r="P44" s="238">
        <v>1</v>
      </c>
      <c r="Q44" s="239">
        <v>1</v>
      </c>
      <c r="R44" s="238">
        <v>1</v>
      </c>
      <c r="S44" s="239">
        <v>1</v>
      </c>
      <c r="T44" s="240"/>
      <c r="U44" s="241"/>
      <c r="V44" s="237"/>
    </row>
    <row r="45" spans="1:23" x14ac:dyDescent="0.2">
      <c r="A45" s="233" t="s">
        <v>56</v>
      </c>
      <c r="B45" s="234" t="s">
        <v>339</v>
      </c>
      <c r="C45" s="234" t="s">
        <v>495</v>
      </c>
      <c r="D45" s="235">
        <v>0</v>
      </c>
      <c r="E45" s="234" t="s">
        <v>490</v>
      </c>
      <c r="F45" s="236">
        <v>400</v>
      </c>
      <c r="G45" s="237">
        <v>400</v>
      </c>
      <c r="H45" s="236">
        <v>90</v>
      </c>
      <c r="I45" s="237">
        <v>727</v>
      </c>
      <c r="J45" s="236">
        <v>184</v>
      </c>
      <c r="K45" s="237">
        <v>1745</v>
      </c>
      <c r="L45" s="236">
        <v>326</v>
      </c>
      <c r="M45" s="237">
        <v>1854</v>
      </c>
      <c r="N45" s="236">
        <f t="shared" si="0"/>
        <v>131761.35210036018</v>
      </c>
      <c r="O45" s="237">
        <f t="shared" si="0"/>
        <v>268669.09790442447</v>
      </c>
      <c r="P45" s="238">
        <v>1</v>
      </c>
      <c r="Q45" s="239">
        <v>1</v>
      </c>
      <c r="R45" s="238">
        <v>1</v>
      </c>
      <c r="S45" s="239">
        <v>1</v>
      </c>
      <c r="T45" s="240"/>
      <c r="U45" s="241"/>
      <c r="V45" s="237"/>
    </row>
    <row r="46" spans="1:23" x14ac:dyDescent="0.2">
      <c r="A46" s="233" t="s">
        <v>60</v>
      </c>
      <c r="B46" s="234" t="s">
        <v>341</v>
      </c>
      <c r="C46" s="234" t="s">
        <v>491</v>
      </c>
      <c r="D46" s="235">
        <v>0</v>
      </c>
      <c r="E46" s="234" t="s">
        <v>490</v>
      </c>
      <c r="F46" s="236">
        <v>10000</v>
      </c>
      <c r="G46" s="237">
        <v>10000</v>
      </c>
      <c r="H46" s="236">
        <v>4205</v>
      </c>
      <c r="I46" s="237">
        <v>4185</v>
      </c>
      <c r="J46" s="236">
        <v>7116</v>
      </c>
      <c r="K46" s="237">
        <v>5325</v>
      </c>
      <c r="L46" s="236">
        <v>6211</v>
      </c>
      <c r="M46" s="237">
        <v>5686</v>
      </c>
      <c r="N46" s="236">
        <f t="shared" si="0"/>
        <v>1240942.8133542775</v>
      </c>
      <c r="O46" s="237">
        <f t="shared" si="0"/>
        <v>1163763.3576930589</v>
      </c>
      <c r="P46" s="238">
        <v>1</v>
      </c>
      <c r="Q46" s="239">
        <v>1</v>
      </c>
      <c r="R46" s="238">
        <v>1</v>
      </c>
      <c r="S46" s="239">
        <v>1</v>
      </c>
      <c r="T46" s="240">
        <v>5771386.8850503592</v>
      </c>
      <c r="U46" s="241">
        <v>5318503.905563985</v>
      </c>
      <c r="V46" s="237">
        <v>5544945.3953071721</v>
      </c>
    </row>
    <row r="47" spans="1:23" x14ac:dyDescent="0.2">
      <c r="A47" s="233" t="s">
        <v>60</v>
      </c>
      <c r="B47" s="234" t="s">
        <v>341</v>
      </c>
      <c r="C47" s="234" t="s">
        <v>491</v>
      </c>
      <c r="D47" s="235">
        <v>0</v>
      </c>
      <c r="E47" s="234" t="s">
        <v>490</v>
      </c>
      <c r="F47" s="236">
        <v>6800</v>
      </c>
      <c r="G47" s="237">
        <v>6800</v>
      </c>
      <c r="H47" s="236">
        <v>4113</v>
      </c>
      <c r="I47" s="237">
        <v>3110</v>
      </c>
      <c r="J47" s="236">
        <v>5227</v>
      </c>
      <c r="K47" s="237">
        <v>4026</v>
      </c>
      <c r="L47" s="236">
        <v>4763</v>
      </c>
      <c r="M47" s="237">
        <v>5122</v>
      </c>
      <c r="N47" s="236">
        <f t="shared" si="0"/>
        <v>957113.56769507774</v>
      </c>
      <c r="O47" s="237">
        <f t="shared" si="0"/>
        <v>950956.48028762685</v>
      </c>
      <c r="P47" s="238">
        <v>1</v>
      </c>
      <c r="Q47" s="239">
        <v>1</v>
      </c>
      <c r="R47" s="238">
        <v>1</v>
      </c>
      <c r="S47" s="239">
        <v>1</v>
      </c>
      <c r="T47" s="240"/>
      <c r="U47" s="241"/>
      <c r="V47" s="237"/>
    </row>
    <row r="48" spans="1:23" x14ac:dyDescent="0.2">
      <c r="A48" s="233" t="s">
        <v>60</v>
      </c>
      <c r="B48" s="234" t="s">
        <v>341</v>
      </c>
      <c r="C48" s="234" t="s">
        <v>491</v>
      </c>
      <c r="D48" s="235">
        <v>0</v>
      </c>
      <c r="E48" s="234" t="s">
        <v>490</v>
      </c>
      <c r="F48" s="236">
        <v>36000</v>
      </c>
      <c r="G48" s="237">
        <v>36000</v>
      </c>
      <c r="H48" s="236">
        <v>24381</v>
      </c>
      <c r="I48" s="237">
        <v>19544</v>
      </c>
      <c r="J48" s="236">
        <v>34545</v>
      </c>
      <c r="K48" s="237">
        <v>24610</v>
      </c>
      <c r="L48" s="236">
        <v>14582</v>
      </c>
      <c r="M48" s="237">
        <v>19648</v>
      </c>
      <c r="N48" s="236">
        <f t="shared" si="0"/>
        <v>3519158.6238249564</v>
      </c>
      <c r="O48" s="237">
        <f t="shared" si="0"/>
        <v>3147170.5949045243</v>
      </c>
      <c r="P48" s="238">
        <v>1</v>
      </c>
      <c r="Q48" s="239">
        <v>1</v>
      </c>
      <c r="R48" s="238">
        <v>1</v>
      </c>
      <c r="S48" s="239">
        <v>1</v>
      </c>
      <c r="T48" s="240"/>
      <c r="U48" s="241"/>
      <c r="V48" s="237"/>
    </row>
    <row r="49" spans="1:22" x14ac:dyDescent="0.2">
      <c r="A49" s="233" t="s">
        <v>60</v>
      </c>
      <c r="B49" s="234" t="s">
        <v>341</v>
      </c>
      <c r="C49" s="234" t="s">
        <v>489</v>
      </c>
      <c r="D49" s="235">
        <v>0</v>
      </c>
      <c r="E49" s="234" t="s">
        <v>490</v>
      </c>
      <c r="F49" s="236">
        <v>168</v>
      </c>
      <c r="G49" s="237">
        <v>168</v>
      </c>
      <c r="H49" s="236">
        <v>43</v>
      </c>
      <c r="I49" s="237">
        <v>40</v>
      </c>
      <c r="J49" s="236">
        <v>45</v>
      </c>
      <c r="K49" s="237">
        <v>48</v>
      </c>
      <c r="L49" s="236">
        <v>75</v>
      </c>
      <c r="M49" s="237">
        <v>90</v>
      </c>
      <c r="N49" s="236">
        <f t="shared" si="0"/>
        <v>54171.880176047795</v>
      </c>
      <c r="O49" s="237">
        <f t="shared" si="0"/>
        <v>56613.472678774779</v>
      </c>
      <c r="P49" s="238">
        <v>1</v>
      </c>
      <c r="Q49" s="239">
        <v>1</v>
      </c>
      <c r="R49" s="238">
        <v>1</v>
      </c>
      <c r="S49" s="239">
        <v>1</v>
      </c>
      <c r="T49" s="240"/>
      <c r="U49" s="241"/>
      <c r="V49" s="237"/>
    </row>
    <row r="50" spans="1:22" x14ac:dyDescent="0.2">
      <c r="A50" s="233" t="s">
        <v>62</v>
      </c>
      <c r="B50" s="234" t="s">
        <v>342</v>
      </c>
      <c r="C50" s="234" t="s">
        <v>489</v>
      </c>
      <c r="D50" s="235">
        <v>0</v>
      </c>
      <c r="E50" s="234" t="s">
        <v>490</v>
      </c>
      <c r="F50" s="236">
        <v>2400</v>
      </c>
      <c r="G50" s="237">
        <v>2400</v>
      </c>
      <c r="H50" s="236">
        <v>937</v>
      </c>
      <c r="I50" s="237">
        <v>1116</v>
      </c>
      <c r="J50" s="236">
        <v>1516</v>
      </c>
      <c r="K50" s="237">
        <v>1566</v>
      </c>
      <c r="L50" s="236">
        <v>1722</v>
      </c>
      <c r="M50" s="237">
        <v>1675</v>
      </c>
      <c r="N50" s="236">
        <f t="shared" si="0"/>
        <v>435198.28029366239</v>
      </c>
      <c r="O50" s="237">
        <f t="shared" si="0"/>
        <v>431540.55425343942</v>
      </c>
      <c r="P50" s="238">
        <v>1</v>
      </c>
      <c r="Q50" s="239">
        <v>1</v>
      </c>
      <c r="R50" s="238">
        <v>1</v>
      </c>
      <c r="S50" s="239">
        <v>1</v>
      </c>
      <c r="T50" s="240">
        <v>4817318.7306073718</v>
      </c>
      <c r="U50" s="241">
        <v>4941386.5607666802</v>
      </c>
      <c r="V50" s="237">
        <v>4879352.645687026</v>
      </c>
    </row>
    <row r="51" spans="1:22" x14ac:dyDescent="0.2">
      <c r="A51" s="233" t="s">
        <v>62</v>
      </c>
      <c r="B51" s="234" t="s">
        <v>342</v>
      </c>
      <c r="C51" s="234" t="s">
        <v>489</v>
      </c>
      <c r="D51" s="235">
        <v>0</v>
      </c>
      <c r="E51" s="234" t="s">
        <v>490</v>
      </c>
      <c r="F51" s="236">
        <v>16000</v>
      </c>
      <c r="G51" s="237">
        <v>16000</v>
      </c>
      <c r="H51" s="236">
        <v>8500</v>
      </c>
      <c r="I51" s="237">
        <v>8614</v>
      </c>
      <c r="J51" s="236">
        <v>11991</v>
      </c>
      <c r="K51" s="237">
        <v>10944</v>
      </c>
      <c r="L51" s="236">
        <v>12439</v>
      </c>
      <c r="M51" s="237">
        <v>13725</v>
      </c>
      <c r="N51" s="236">
        <f t="shared" si="0"/>
        <v>1803219.6538227177</v>
      </c>
      <c r="O51" s="237">
        <f t="shared" si="0"/>
        <v>1862882.1578758003</v>
      </c>
      <c r="P51" s="238">
        <v>1</v>
      </c>
      <c r="Q51" s="239">
        <v>1</v>
      </c>
      <c r="R51" s="238">
        <v>1</v>
      </c>
      <c r="S51" s="239">
        <v>1</v>
      </c>
      <c r="T51" s="240"/>
      <c r="U51" s="241"/>
      <c r="V51" s="237"/>
    </row>
    <row r="52" spans="1:22" x14ac:dyDescent="0.2">
      <c r="A52" s="233" t="s">
        <v>62</v>
      </c>
      <c r="B52" s="234" t="s">
        <v>342</v>
      </c>
      <c r="C52" s="234" t="s">
        <v>489</v>
      </c>
      <c r="D52" s="235">
        <v>0</v>
      </c>
      <c r="E52" s="234" t="s">
        <v>490</v>
      </c>
      <c r="F52" s="236">
        <v>24000</v>
      </c>
      <c r="G52" s="237">
        <v>24000</v>
      </c>
      <c r="H52" s="236">
        <v>13154</v>
      </c>
      <c r="I52" s="237">
        <v>15053</v>
      </c>
      <c r="J52" s="236">
        <v>22242</v>
      </c>
      <c r="K52" s="237">
        <v>23908</v>
      </c>
      <c r="L52" s="236">
        <v>20677</v>
      </c>
      <c r="M52" s="237">
        <v>18093</v>
      </c>
      <c r="N52" s="236">
        <f t="shared" si="0"/>
        <v>2578900.796490991</v>
      </c>
      <c r="O52" s="237">
        <f t="shared" si="0"/>
        <v>2646963.8486374407</v>
      </c>
      <c r="P52" s="238">
        <v>1</v>
      </c>
      <c r="Q52" s="239">
        <v>1</v>
      </c>
      <c r="R52" s="238">
        <v>1</v>
      </c>
      <c r="S52" s="239">
        <v>1</v>
      </c>
      <c r="T52" s="240"/>
      <c r="U52" s="241"/>
      <c r="V52" s="237"/>
    </row>
    <row r="53" spans="1:22" x14ac:dyDescent="0.2">
      <c r="A53" s="233" t="s">
        <v>64</v>
      </c>
      <c r="B53" s="234" t="s">
        <v>343</v>
      </c>
      <c r="C53" s="234" t="s">
        <v>489</v>
      </c>
      <c r="D53" s="235">
        <v>0</v>
      </c>
      <c r="E53" s="234" t="s">
        <v>490</v>
      </c>
      <c r="F53" s="236">
        <v>80000</v>
      </c>
      <c r="G53" s="237">
        <v>80000</v>
      </c>
      <c r="H53" s="236">
        <v>41875</v>
      </c>
      <c r="I53" s="237">
        <v>54382</v>
      </c>
      <c r="J53" s="236">
        <v>57136</v>
      </c>
      <c r="K53" s="237">
        <v>64876</v>
      </c>
      <c r="L53" s="236">
        <v>59026</v>
      </c>
      <c r="M53" s="237">
        <v>69633</v>
      </c>
      <c r="N53" s="236">
        <f t="shared" si="0"/>
        <v>5798108.9013755461</v>
      </c>
      <c r="O53" s="237">
        <f t="shared" si="0"/>
        <v>6120513.2978139976</v>
      </c>
      <c r="P53" s="238">
        <v>1</v>
      </c>
      <c r="Q53" s="239">
        <v>1</v>
      </c>
      <c r="R53" s="238">
        <v>1</v>
      </c>
      <c r="S53" s="239">
        <v>1</v>
      </c>
      <c r="T53" s="240">
        <v>17283068.730397627</v>
      </c>
      <c r="U53" s="241">
        <v>16205078.394962553</v>
      </c>
      <c r="V53" s="237">
        <v>16744073.56268009</v>
      </c>
    </row>
    <row r="54" spans="1:22" x14ac:dyDescent="0.2">
      <c r="A54" s="233" t="s">
        <v>64</v>
      </c>
      <c r="B54" s="234" t="s">
        <v>343</v>
      </c>
      <c r="C54" s="234" t="s">
        <v>489</v>
      </c>
      <c r="D54" s="235">
        <v>0</v>
      </c>
      <c r="E54" s="234" t="s">
        <v>490</v>
      </c>
      <c r="F54" s="236">
        <v>4400</v>
      </c>
      <c r="G54" s="237">
        <v>4400</v>
      </c>
      <c r="H54" s="236">
        <v>3625</v>
      </c>
      <c r="I54" s="237">
        <v>1451</v>
      </c>
      <c r="J54" s="236">
        <v>5936</v>
      </c>
      <c r="K54" s="237">
        <v>1945</v>
      </c>
      <c r="L54" s="236">
        <v>5826</v>
      </c>
      <c r="M54" s="237">
        <v>2200</v>
      </c>
      <c r="N54" s="236">
        <f t="shared" si="0"/>
        <v>856113.07974926278</v>
      </c>
      <c r="O54" s="237">
        <f t="shared" si="0"/>
        <v>615392.25813581003</v>
      </c>
      <c r="P54" s="238">
        <v>1</v>
      </c>
      <c r="Q54" s="239">
        <v>1</v>
      </c>
      <c r="R54" s="238">
        <v>1</v>
      </c>
      <c r="S54" s="239">
        <v>1</v>
      </c>
      <c r="T54" s="240"/>
      <c r="U54" s="241"/>
      <c r="V54" s="237"/>
    </row>
    <row r="55" spans="1:22" x14ac:dyDescent="0.2">
      <c r="A55" s="233" t="s">
        <v>64</v>
      </c>
      <c r="B55" s="234" t="s">
        <v>343</v>
      </c>
      <c r="C55" s="234" t="s">
        <v>489</v>
      </c>
      <c r="D55" s="235">
        <v>1</v>
      </c>
      <c r="E55" s="234" t="s">
        <v>494</v>
      </c>
      <c r="F55" s="236">
        <v>80000</v>
      </c>
      <c r="G55" s="237">
        <v>45000</v>
      </c>
      <c r="H55" s="236">
        <v>11715</v>
      </c>
      <c r="I55" s="237">
        <v>15567</v>
      </c>
      <c r="J55" s="236">
        <v>15677</v>
      </c>
      <c r="K55" s="237">
        <v>22024</v>
      </c>
      <c r="L55" s="236">
        <v>13147</v>
      </c>
      <c r="M55" s="237">
        <v>16764</v>
      </c>
      <c r="N55" s="236">
        <f t="shared" si="0"/>
        <v>5042495.5138169099</v>
      </c>
      <c r="O55" s="237">
        <f t="shared" si="0"/>
        <v>3880401.7935874956</v>
      </c>
      <c r="P55" s="238">
        <v>1</v>
      </c>
      <c r="Q55" s="239">
        <v>1</v>
      </c>
      <c r="R55" s="238">
        <v>1</v>
      </c>
      <c r="S55" s="239">
        <v>1</v>
      </c>
      <c r="T55" s="240"/>
      <c r="U55" s="241"/>
      <c r="V55" s="237"/>
    </row>
    <row r="56" spans="1:22" x14ac:dyDescent="0.2">
      <c r="A56" s="233" t="s">
        <v>64</v>
      </c>
      <c r="B56" s="234" t="s">
        <v>343</v>
      </c>
      <c r="C56" s="234" t="s">
        <v>489</v>
      </c>
      <c r="D56" s="235">
        <v>0</v>
      </c>
      <c r="E56" s="234" t="s">
        <v>490</v>
      </c>
      <c r="F56" s="236">
        <v>7100</v>
      </c>
      <c r="G56" s="237">
        <v>7100</v>
      </c>
      <c r="H56" s="236">
        <v>3213</v>
      </c>
      <c r="I56" s="237">
        <v>1878</v>
      </c>
      <c r="J56" s="236">
        <v>4529</v>
      </c>
      <c r="K56" s="237">
        <v>2585</v>
      </c>
      <c r="L56" s="236">
        <v>5689</v>
      </c>
      <c r="M56" s="237">
        <v>2883</v>
      </c>
      <c r="N56" s="236">
        <f t="shared" si="0"/>
        <v>1001381.1687282932</v>
      </c>
      <c r="O56" s="237">
        <f t="shared" si="0"/>
        <v>834495.19456314412</v>
      </c>
      <c r="P56" s="238">
        <v>1</v>
      </c>
      <c r="Q56" s="239">
        <v>1</v>
      </c>
      <c r="R56" s="238">
        <v>1</v>
      </c>
      <c r="S56" s="239">
        <v>1</v>
      </c>
      <c r="T56" s="240"/>
      <c r="U56" s="241"/>
      <c r="V56" s="237"/>
    </row>
    <row r="57" spans="1:22" x14ac:dyDescent="0.2">
      <c r="A57" s="233" t="s">
        <v>64</v>
      </c>
      <c r="B57" s="234" t="s">
        <v>343</v>
      </c>
      <c r="C57" s="234" t="s">
        <v>489</v>
      </c>
      <c r="D57" s="235">
        <v>0</v>
      </c>
      <c r="E57" s="234" t="s">
        <v>490</v>
      </c>
      <c r="F57" s="236">
        <v>3500</v>
      </c>
      <c r="G57" s="237">
        <v>3500</v>
      </c>
      <c r="H57" s="236">
        <v>1445</v>
      </c>
      <c r="I57" s="237">
        <v>745</v>
      </c>
      <c r="J57" s="236">
        <v>2463</v>
      </c>
      <c r="K57" s="237">
        <v>1229</v>
      </c>
      <c r="L57" s="236">
        <v>2922</v>
      </c>
      <c r="M57" s="237">
        <v>2261</v>
      </c>
      <c r="N57" s="236">
        <f t="shared" si="0"/>
        <v>603132.91982151789</v>
      </c>
      <c r="O57" s="237">
        <f t="shared" si="0"/>
        <v>556793.46318306669</v>
      </c>
      <c r="P57" s="238">
        <v>1</v>
      </c>
      <c r="Q57" s="239">
        <v>1</v>
      </c>
      <c r="R57" s="238">
        <v>1</v>
      </c>
      <c r="S57" s="239">
        <v>1</v>
      </c>
      <c r="T57" s="240"/>
      <c r="U57" s="241"/>
      <c r="V57" s="237"/>
    </row>
    <row r="58" spans="1:22" x14ac:dyDescent="0.2">
      <c r="A58" s="233" t="s">
        <v>64</v>
      </c>
      <c r="B58" s="234" t="s">
        <v>343</v>
      </c>
      <c r="C58" s="234" t="s">
        <v>492</v>
      </c>
      <c r="D58" s="235">
        <v>0</v>
      </c>
      <c r="E58" s="234" t="s">
        <v>490</v>
      </c>
      <c r="F58" s="236">
        <v>700</v>
      </c>
      <c r="G58" s="237">
        <v>700</v>
      </c>
      <c r="H58" s="236">
        <v>828</v>
      </c>
      <c r="I58" s="237">
        <v>213</v>
      </c>
      <c r="J58" s="236">
        <v>1468</v>
      </c>
      <c r="K58" s="237">
        <v>279</v>
      </c>
      <c r="L58" s="236">
        <v>1193</v>
      </c>
      <c r="M58" s="237">
        <v>473</v>
      </c>
      <c r="N58" s="236">
        <f t="shared" si="0"/>
        <v>262175.8483024278</v>
      </c>
      <c r="O58" s="237">
        <f t="shared" si="0"/>
        <v>178166.69416794833</v>
      </c>
      <c r="P58" s="238">
        <v>1</v>
      </c>
      <c r="Q58" s="239">
        <v>1</v>
      </c>
      <c r="R58" s="238">
        <v>1</v>
      </c>
      <c r="S58" s="239">
        <v>1</v>
      </c>
      <c r="T58" s="240"/>
      <c r="U58" s="241"/>
      <c r="V58" s="237"/>
    </row>
    <row r="59" spans="1:22" x14ac:dyDescent="0.2">
      <c r="A59" s="233" t="s">
        <v>64</v>
      </c>
      <c r="B59" s="234" t="s">
        <v>343</v>
      </c>
      <c r="C59" s="234" t="s">
        <v>489</v>
      </c>
      <c r="D59" s="235">
        <v>0</v>
      </c>
      <c r="E59" s="234" t="s">
        <v>490</v>
      </c>
      <c r="F59" s="236">
        <v>850</v>
      </c>
      <c r="G59" s="237">
        <v>850</v>
      </c>
      <c r="H59" s="236">
        <v>610</v>
      </c>
      <c r="I59" s="237">
        <v>192</v>
      </c>
      <c r="J59" s="236">
        <v>790</v>
      </c>
      <c r="K59" s="237">
        <v>395</v>
      </c>
      <c r="L59" s="236">
        <v>790</v>
      </c>
      <c r="M59" s="237">
        <v>512</v>
      </c>
      <c r="N59" s="236">
        <f t="shared" si="0"/>
        <v>220847.64064003239</v>
      </c>
      <c r="O59" s="237">
        <f t="shared" si="0"/>
        <v>192629.16539754716</v>
      </c>
      <c r="P59" s="238">
        <v>1</v>
      </c>
      <c r="Q59" s="239">
        <v>1</v>
      </c>
      <c r="R59" s="238">
        <v>1</v>
      </c>
      <c r="S59" s="239">
        <v>1</v>
      </c>
      <c r="T59" s="240"/>
      <c r="U59" s="241"/>
      <c r="V59" s="237"/>
    </row>
    <row r="60" spans="1:22" x14ac:dyDescent="0.2">
      <c r="A60" s="233" t="s">
        <v>64</v>
      </c>
      <c r="B60" s="234" t="s">
        <v>343</v>
      </c>
      <c r="C60" s="234" t="s">
        <v>489</v>
      </c>
      <c r="D60" s="235">
        <v>0</v>
      </c>
      <c r="E60" s="234" t="s">
        <v>490</v>
      </c>
      <c r="F60" s="236">
        <v>850</v>
      </c>
      <c r="G60" s="237">
        <v>850</v>
      </c>
      <c r="H60" s="236">
        <v>379</v>
      </c>
      <c r="I60" s="237">
        <v>220</v>
      </c>
      <c r="J60" s="236">
        <v>952</v>
      </c>
      <c r="K60" s="237">
        <v>289</v>
      </c>
      <c r="L60" s="236">
        <v>734</v>
      </c>
      <c r="M60" s="237">
        <v>389</v>
      </c>
      <c r="N60" s="236">
        <f t="shared" si="0"/>
        <v>236702.70160204908</v>
      </c>
      <c r="O60" s="237">
        <f t="shared" si="0"/>
        <v>179666.94087656506</v>
      </c>
      <c r="P60" s="238">
        <v>1</v>
      </c>
      <c r="Q60" s="239">
        <v>1</v>
      </c>
      <c r="R60" s="238">
        <v>1</v>
      </c>
      <c r="S60" s="239">
        <v>1</v>
      </c>
      <c r="T60" s="240"/>
      <c r="U60" s="241"/>
      <c r="V60" s="237"/>
    </row>
    <row r="61" spans="1:22" x14ac:dyDescent="0.2">
      <c r="A61" s="233" t="s">
        <v>64</v>
      </c>
      <c r="B61" s="234" t="s">
        <v>343</v>
      </c>
      <c r="C61" s="234" t="s">
        <v>489</v>
      </c>
      <c r="D61" s="235">
        <v>1</v>
      </c>
      <c r="E61" s="234" t="s">
        <v>494</v>
      </c>
      <c r="F61" s="236">
        <v>6000</v>
      </c>
      <c r="G61" s="237">
        <v>6000</v>
      </c>
      <c r="H61" s="236">
        <v>2215</v>
      </c>
      <c r="I61" s="237">
        <v>3542</v>
      </c>
      <c r="J61" s="236">
        <v>3182</v>
      </c>
      <c r="K61" s="237">
        <v>4467</v>
      </c>
      <c r="L61" s="236">
        <v>3353</v>
      </c>
      <c r="M61" s="237">
        <v>4132</v>
      </c>
      <c r="N61" s="236">
        <f t="shared" si="0"/>
        <v>910732.95500498929</v>
      </c>
      <c r="O61" s="237">
        <f t="shared" si="0"/>
        <v>989373.60800636245</v>
      </c>
      <c r="P61" s="238">
        <v>1</v>
      </c>
      <c r="Q61" s="239">
        <v>1</v>
      </c>
      <c r="R61" s="238">
        <v>1</v>
      </c>
      <c r="S61" s="239">
        <v>1</v>
      </c>
      <c r="T61" s="240"/>
      <c r="U61" s="241"/>
      <c r="V61" s="237"/>
    </row>
    <row r="62" spans="1:22" x14ac:dyDescent="0.2">
      <c r="A62" s="233" t="s">
        <v>64</v>
      </c>
      <c r="B62" s="234" t="s">
        <v>343</v>
      </c>
      <c r="C62" s="234" t="s">
        <v>489</v>
      </c>
      <c r="D62" s="235">
        <v>0</v>
      </c>
      <c r="E62" s="234" t="s">
        <v>490</v>
      </c>
      <c r="F62" s="236">
        <v>3000</v>
      </c>
      <c r="G62" s="237">
        <v>3000</v>
      </c>
      <c r="H62" s="236">
        <v>877</v>
      </c>
      <c r="I62" s="237">
        <v>1289</v>
      </c>
      <c r="J62" s="236">
        <v>1550</v>
      </c>
      <c r="K62" s="237">
        <v>1790</v>
      </c>
      <c r="L62" s="236">
        <v>1250</v>
      </c>
      <c r="M62" s="237">
        <v>1868</v>
      </c>
      <c r="N62" s="236">
        <f t="shared" si="0"/>
        <v>468019.6416463838</v>
      </c>
      <c r="O62" s="237">
        <f t="shared" si="0"/>
        <v>491878.35392344906</v>
      </c>
      <c r="P62" s="238">
        <v>1</v>
      </c>
      <c r="Q62" s="239">
        <v>1</v>
      </c>
      <c r="R62" s="238">
        <v>1</v>
      </c>
      <c r="S62" s="239">
        <v>1</v>
      </c>
      <c r="T62" s="240"/>
      <c r="U62" s="241"/>
      <c r="V62" s="237"/>
    </row>
    <row r="63" spans="1:22" x14ac:dyDescent="0.2">
      <c r="A63" s="233" t="s">
        <v>64</v>
      </c>
      <c r="B63" s="234" t="s">
        <v>343</v>
      </c>
      <c r="C63" s="234" t="s">
        <v>489</v>
      </c>
      <c r="D63" s="235">
        <v>0</v>
      </c>
      <c r="E63" s="234" t="s">
        <v>490</v>
      </c>
      <c r="F63" s="236">
        <v>15000</v>
      </c>
      <c r="G63" s="237">
        <v>15000</v>
      </c>
      <c r="H63" s="236">
        <v>4209</v>
      </c>
      <c r="I63" s="237">
        <v>6007</v>
      </c>
      <c r="J63" s="236">
        <v>6686</v>
      </c>
      <c r="K63" s="237">
        <v>12385</v>
      </c>
      <c r="L63" s="236">
        <v>5707</v>
      </c>
      <c r="M63" s="237">
        <v>7759</v>
      </c>
      <c r="N63" s="236">
        <f t="shared" si="0"/>
        <v>1477051.9472805597</v>
      </c>
      <c r="O63" s="237">
        <f t="shared" si="0"/>
        <v>1753787.9117688828</v>
      </c>
      <c r="P63" s="238">
        <v>1</v>
      </c>
      <c r="Q63" s="239">
        <v>1</v>
      </c>
      <c r="R63" s="238">
        <v>1</v>
      </c>
      <c r="S63" s="239">
        <v>1</v>
      </c>
      <c r="T63" s="240"/>
      <c r="U63" s="241"/>
      <c r="V63" s="237"/>
    </row>
    <row r="64" spans="1:22" x14ac:dyDescent="0.2">
      <c r="A64" s="233" t="s">
        <v>64</v>
      </c>
      <c r="B64" s="234" t="s">
        <v>343</v>
      </c>
      <c r="C64" s="234" t="s">
        <v>496</v>
      </c>
      <c r="D64" s="235">
        <v>0</v>
      </c>
      <c r="E64" s="234" t="s">
        <v>490</v>
      </c>
      <c r="F64" s="236">
        <v>3150</v>
      </c>
      <c r="G64" s="237">
        <v>3150</v>
      </c>
      <c r="H64" s="236">
        <v>572</v>
      </c>
      <c r="I64" s="237">
        <v>509</v>
      </c>
      <c r="J64" s="236">
        <v>852</v>
      </c>
      <c r="K64" s="237">
        <v>985</v>
      </c>
      <c r="L64" s="236">
        <v>1201</v>
      </c>
      <c r="M64" s="237">
        <v>1298</v>
      </c>
      <c r="N64" s="236">
        <f t="shared" si="0"/>
        <v>406306.41242965177</v>
      </c>
      <c r="O64" s="237">
        <f t="shared" si="0"/>
        <v>411979.71353828441</v>
      </c>
      <c r="P64" s="238">
        <v>1</v>
      </c>
      <c r="Q64" s="239">
        <v>1</v>
      </c>
      <c r="R64" s="238">
        <v>1</v>
      </c>
      <c r="S64" s="239">
        <v>1</v>
      </c>
      <c r="T64" s="240"/>
      <c r="U64" s="241"/>
      <c r="V64" s="237"/>
    </row>
    <row r="65" spans="1:22" x14ac:dyDescent="0.2">
      <c r="A65" s="233" t="s">
        <v>66</v>
      </c>
      <c r="B65" s="234" t="s">
        <v>344</v>
      </c>
      <c r="C65" s="234" t="s">
        <v>489</v>
      </c>
      <c r="D65" s="235">
        <v>0</v>
      </c>
      <c r="E65" s="234" t="s">
        <v>490</v>
      </c>
      <c r="F65" s="236">
        <v>8000</v>
      </c>
      <c r="G65" s="237">
        <v>8000</v>
      </c>
      <c r="H65" s="236">
        <v>1029</v>
      </c>
      <c r="I65" s="237">
        <v>1283</v>
      </c>
      <c r="J65" s="236">
        <v>1029</v>
      </c>
      <c r="K65" s="237">
        <v>1283</v>
      </c>
      <c r="L65" s="236">
        <v>1697</v>
      </c>
      <c r="M65" s="237">
        <v>1723</v>
      </c>
      <c r="N65" s="236">
        <f t="shared" si="0"/>
        <v>816832.13494657341</v>
      </c>
      <c r="O65" s="237">
        <f t="shared" si="0"/>
        <v>818443.4965868349</v>
      </c>
      <c r="P65" s="238">
        <v>1</v>
      </c>
      <c r="Q65" s="239">
        <v>1</v>
      </c>
      <c r="R65" s="238">
        <v>1</v>
      </c>
      <c r="S65" s="239">
        <v>1</v>
      </c>
      <c r="T65" s="240">
        <v>37614633.866692834</v>
      </c>
      <c r="U65" s="241">
        <v>38871733.991189435</v>
      </c>
      <c r="V65" s="237">
        <v>38243183.928941131</v>
      </c>
    </row>
    <row r="66" spans="1:22" x14ac:dyDescent="0.2">
      <c r="A66" s="233" t="s">
        <v>66</v>
      </c>
      <c r="B66" s="234" t="s">
        <v>344</v>
      </c>
      <c r="C66" s="234" t="s">
        <v>489</v>
      </c>
      <c r="D66" s="235">
        <v>0</v>
      </c>
      <c r="E66" s="234" t="s">
        <v>490</v>
      </c>
      <c r="F66" s="236">
        <v>2500</v>
      </c>
      <c r="G66" s="237">
        <v>2500</v>
      </c>
      <c r="H66" s="236">
        <v>794</v>
      </c>
      <c r="I66" s="237">
        <v>1372</v>
      </c>
      <c r="J66" s="236">
        <v>1357</v>
      </c>
      <c r="K66" s="237">
        <v>2013</v>
      </c>
      <c r="L66" s="236">
        <v>1651</v>
      </c>
      <c r="M66" s="237">
        <v>1830</v>
      </c>
      <c r="N66" s="236">
        <f t="shared" si="0"/>
        <v>437449.6803948094</v>
      </c>
      <c r="O66" s="237">
        <f t="shared" si="0"/>
        <v>465215.50128212071</v>
      </c>
      <c r="P66" s="238">
        <v>1</v>
      </c>
      <c r="Q66" s="239">
        <v>1</v>
      </c>
      <c r="R66" s="238">
        <v>1</v>
      </c>
      <c r="S66" s="239">
        <v>1</v>
      </c>
      <c r="T66" s="240"/>
      <c r="U66" s="241"/>
      <c r="V66" s="237"/>
    </row>
    <row r="67" spans="1:22" x14ac:dyDescent="0.2">
      <c r="A67" s="233" t="s">
        <v>66</v>
      </c>
      <c r="B67" s="234" t="s">
        <v>344</v>
      </c>
      <c r="C67" s="234" t="s">
        <v>493</v>
      </c>
      <c r="D67" s="235">
        <v>0</v>
      </c>
      <c r="E67" s="234" t="s">
        <v>490</v>
      </c>
      <c r="F67" s="236">
        <v>320</v>
      </c>
      <c r="G67" s="237">
        <v>320</v>
      </c>
      <c r="H67" s="236">
        <v>38</v>
      </c>
      <c r="I67" s="237">
        <v>43</v>
      </c>
      <c r="J67" s="236">
        <v>41</v>
      </c>
      <c r="K67" s="237">
        <v>59</v>
      </c>
      <c r="L67" s="236">
        <v>67</v>
      </c>
      <c r="M67" s="237">
        <v>103</v>
      </c>
      <c r="N67" s="236">
        <f t="shared" ref="N67:O130" si="1">IF($C67="M",
(AVERAGE(F67*P67,MAX(H67,J67,L67)*R67)^0.519)*3203.7913,
IF(OR($C67="MB",$C67="MK",$C67="MBK",$C67="MBN"),
(AVERAGE(F67*P67,MAX(H67,J67,L67)*R67)^0.6289)*3234.9142,
IF(AND($E67="Land+Sommerhus",OR($C67="MBNKD",$C67="MBNK/MBND")),
(AVERAGE(F67*P67,MAX(H67,J67,L67)*R67)^0.736)*1583.1635,
IF(AND($E67="Byzone",OR($C67="MBNKD",$C67="MBNK/MBND")),
(AVERAGE(F67*P67,MAX(H67,J67,L67)*R67)^0.736)*1812.7138,
0))))</f>
        <v>49255.149411350787</v>
      </c>
      <c r="O67" s="237">
        <f t="shared" si="1"/>
        <v>51582.252213399675</v>
      </c>
      <c r="P67" s="238">
        <v>1</v>
      </c>
      <c r="Q67" s="239">
        <v>1</v>
      </c>
      <c r="R67" s="238">
        <v>1</v>
      </c>
      <c r="S67" s="239">
        <v>1</v>
      </c>
      <c r="T67" s="240"/>
      <c r="U67" s="241"/>
      <c r="V67" s="237"/>
    </row>
    <row r="68" spans="1:22" x14ac:dyDescent="0.2">
      <c r="A68" s="233" t="s">
        <v>66</v>
      </c>
      <c r="B68" s="234" t="s">
        <v>344</v>
      </c>
      <c r="C68" s="234" t="s">
        <v>489</v>
      </c>
      <c r="D68" s="235">
        <v>1</v>
      </c>
      <c r="E68" s="234" t="s">
        <v>494</v>
      </c>
      <c r="F68" s="236">
        <v>125000</v>
      </c>
      <c r="G68" s="237">
        <v>125000</v>
      </c>
      <c r="H68" s="236">
        <v>30407</v>
      </c>
      <c r="I68" s="237">
        <v>36764</v>
      </c>
      <c r="J68" s="236">
        <v>42435</v>
      </c>
      <c r="K68" s="237">
        <v>49911</v>
      </c>
      <c r="L68" s="236">
        <v>41048</v>
      </c>
      <c r="M68" s="237">
        <v>45195</v>
      </c>
      <c r="N68" s="236">
        <f t="shared" si="1"/>
        <v>7612407.0290339757</v>
      </c>
      <c r="O68" s="237">
        <f t="shared" si="1"/>
        <v>7861122.5467009656</v>
      </c>
      <c r="P68" s="238">
        <v>1</v>
      </c>
      <c r="Q68" s="239">
        <v>1</v>
      </c>
      <c r="R68" s="238">
        <v>1</v>
      </c>
      <c r="S68" s="239">
        <v>1</v>
      </c>
      <c r="T68" s="240"/>
      <c r="U68" s="241"/>
      <c r="V68" s="237"/>
    </row>
    <row r="69" spans="1:22" x14ac:dyDescent="0.2">
      <c r="A69" s="233" t="s">
        <v>66</v>
      </c>
      <c r="B69" s="234" t="s">
        <v>344</v>
      </c>
      <c r="C69" s="234" t="s">
        <v>489</v>
      </c>
      <c r="D69" s="235">
        <v>1</v>
      </c>
      <c r="E69" s="234" t="s">
        <v>494</v>
      </c>
      <c r="F69" s="236">
        <v>290000</v>
      </c>
      <c r="G69" s="237">
        <v>290000</v>
      </c>
      <c r="H69" s="236">
        <v>117788</v>
      </c>
      <c r="I69" s="237">
        <v>133490</v>
      </c>
      <c r="J69" s="236">
        <v>157158</v>
      </c>
      <c r="K69" s="237">
        <v>161281</v>
      </c>
      <c r="L69" s="236">
        <v>80628</v>
      </c>
      <c r="M69" s="237">
        <v>95252</v>
      </c>
      <c r="N69" s="236">
        <f t="shared" si="1"/>
        <v>15685936.909010779</v>
      </c>
      <c r="O69" s="237">
        <f t="shared" si="1"/>
        <v>15792256.61123143</v>
      </c>
      <c r="P69" s="238">
        <v>1</v>
      </c>
      <c r="Q69" s="239">
        <v>1</v>
      </c>
      <c r="R69" s="238">
        <v>1</v>
      </c>
      <c r="S69" s="239">
        <v>1</v>
      </c>
      <c r="T69" s="240"/>
      <c r="U69" s="241"/>
      <c r="V69" s="237"/>
    </row>
    <row r="70" spans="1:22" x14ac:dyDescent="0.2">
      <c r="A70" s="233" t="s">
        <v>66</v>
      </c>
      <c r="B70" s="234" t="s">
        <v>344</v>
      </c>
      <c r="C70" s="234" t="s">
        <v>489</v>
      </c>
      <c r="D70" s="235">
        <v>0</v>
      </c>
      <c r="E70" s="234" t="s">
        <v>490</v>
      </c>
      <c r="F70" s="236">
        <v>32000</v>
      </c>
      <c r="G70" s="237">
        <v>32000</v>
      </c>
      <c r="H70" s="236">
        <v>22552</v>
      </c>
      <c r="I70" s="237">
        <v>38387</v>
      </c>
      <c r="J70" s="236">
        <v>31531</v>
      </c>
      <c r="K70" s="237">
        <v>51569</v>
      </c>
      <c r="L70" s="236">
        <v>23300</v>
      </c>
      <c r="M70" s="237">
        <v>24632</v>
      </c>
      <c r="N70" s="236">
        <f t="shared" si="1"/>
        <v>3258105.6322490899</v>
      </c>
      <c r="O70" s="237">
        <f t="shared" si="1"/>
        <v>3986510.964790043</v>
      </c>
      <c r="P70" s="238">
        <v>1</v>
      </c>
      <c r="Q70" s="239">
        <v>1</v>
      </c>
      <c r="R70" s="238">
        <v>1</v>
      </c>
      <c r="S70" s="239">
        <v>1</v>
      </c>
      <c r="T70" s="240"/>
      <c r="U70" s="241"/>
      <c r="V70" s="237"/>
    </row>
    <row r="71" spans="1:22" x14ac:dyDescent="0.2">
      <c r="A71" s="233" t="s">
        <v>66</v>
      </c>
      <c r="B71" s="234" t="s">
        <v>344</v>
      </c>
      <c r="C71" s="234" t="s">
        <v>489</v>
      </c>
      <c r="D71" s="235">
        <v>1</v>
      </c>
      <c r="E71" s="234" t="s">
        <v>494</v>
      </c>
      <c r="F71" s="236">
        <v>2000</v>
      </c>
      <c r="G71" s="237">
        <v>2000</v>
      </c>
      <c r="H71" s="236">
        <v>770</v>
      </c>
      <c r="I71" s="237">
        <v>976</v>
      </c>
      <c r="J71" s="236">
        <v>770</v>
      </c>
      <c r="K71" s="237">
        <v>976</v>
      </c>
      <c r="L71" s="236">
        <v>1682</v>
      </c>
      <c r="M71" s="237">
        <v>1723</v>
      </c>
      <c r="N71" s="236">
        <f t="shared" si="1"/>
        <v>458573.36820867955</v>
      </c>
      <c r="O71" s="237">
        <f t="shared" si="1"/>
        <v>462326.12896115053</v>
      </c>
      <c r="P71" s="238">
        <v>1</v>
      </c>
      <c r="Q71" s="239">
        <v>1</v>
      </c>
      <c r="R71" s="238">
        <v>1</v>
      </c>
      <c r="S71" s="239">
        <v>1</v>
      </c>
      <c r="T71" s="240"/>
      <c r="U71" s="241"/>
      <c r="V71" s="237"/>
    </row>
    <row r="72" spans="1:22" x14ac:dyDescent="0.2">
      <c r="A72" s="233" t="s">
        <v>66</v>
      </c>
      <c r="B72" s="234" t="s">
        <v>344</v>
      </c>
      <c r="C72" s="234" t="s">
        <v>489</v>
      </c>
      <c r="D72" s="235">
        <v>1</v>
      </c>
      <c r="E72" s="234" t="s">
        <v>494</v>
      </c>
      <c r="F72" s="236">
        <v>25000</v>
      </c>
      <c r="G72" s="237">
        <v>25000</v>
      </c>
      <c r="H72" s="236">
        <v>12629</v>
      </c>
      <c r="I72" s="237">
        <v>17311</v>
      </c>
      <c r="J72" s="236">
        <v>21120</v>
      </c>
      <c r="K72" s="237">
        <v>24192</v>
      </c>
      <c r="L72" s="236">
        <v>12642</v>
      </c>
      <c r="M72" s="237">
        <v>15811</v>
      </c>
      <c r="N72" s="236">
        <f t="shared" si="1"/>
        <v>2947091.9623543513</v>
      </c>
      <c r="O72" s="237">
        <f t="shared" si="1"/>
        <v>3090334.579596818</v>
      </c>
      <c r="P72" s="238">
        <v>1</v>
      </c>
      <c r="Q72" s="239">
        <v>1</v>
      </c>
      <c r="R72" s="238">
        <v>1</v>
      </c>
      <c r="S72" s="239">
        <v>1</v>
      </c>
      <c r="T72" s="240"/>
      <c r="U72" s="241"/>
      <c r="V72" s="237"/>
    </row>
    <row r="73" spans="1:22" x14ac:dyDescent="0.2">
      <c r="A73" s="233" t="s">
        <v>66</v>
      </c>
      <c r="B73" s="234" t="s">
        <v>344</v>
      </c>
      <c r="C73" s="234" t="s">
        <v>489</v>
      </c>
      <c r="D73" s="235">
        <v>0</v>
      </c>
      <c r="E73" s="234" t="s">
        <v>490</v>
      </c>
      <c r="F73" s="236">
        <v>16000</v>
      </c>
      <c r="G73" s="237">
        <v>16000</v>
      </c>
      <c r="H73" s="236">
        <v>5659</v>
      </c>
      <c r="I73" s="237">
        <v>7583</v>
      </c>
      <c r="J73" s="236">
        <v>12989</v>
      </c>
      <c r="K73" s="237">
        <v>14561</v>
      </c>
      <c r="L73" s="236">
        <v>7420</v>
      </c>
      <c r="M73" s="237">
        <v>7178</v>
      </c>
      <c r="N73" s="236">
        <f t="shared" si="1"/>
        <v>1828821.6409804579</v>
      </c>
      <c r="O73" s="237">
        <f t="shared" si="1"/>
        <v>1901301.6128540786</v>
      </c>
      <c r="P73" s="238">
        <v>1</v>
      </c>
      <c r="Q73" s="239">
        <v>1</v>
      </c>
      <c r="R73" s="238">
        <v>1</v>
      </c>
      <c r="S73" s="239">
        <v>1</v>
      </c>
      <c r="T73" s="240"/>
      <c r="U73" s="241"/>
      <c r="V73" s="237"/>
    </row>
    <row r="74" spans="1:22" x14ac:dyDescent="0.2">
      <c r="A74" s="233" t="s">
        <v>66</v>
      </c>
      <c r="B74" s="234" t="s">
        <v>344</v>
      </c>
      <c r="C74" s="234" t="s">
        <v>491</v>
      </c>
      <c r="D74" s="235">
        <v>0</v>
      </c>
      <c r="E74" s="234" t="s">
        <v>490</v>
      </c>
      <c r="F74" s="236">
        <v>4500</v>
      </c>
      <c r="G74" s="237">
        <v>4500</v>
      </c>
      <c r="H74" s="236">
        <v>663</v>
      </c>
      <c r="I74" s="237">
        <v>483</v>
      </c>
      <c r="J74" s="236">
        <v>1209</v>
      </c>
      <c r="K74" s="237">
        <v>905</v>
      </c>
      <c r="L74" s="236">
        <v>1354</v>
      </c>
      <c r="M74" s="237">
        <v>1502</v>
      </c>
      <c r="N74" s="236">
        <f t="shared" si="1"/>
        <v>563394.87535403273</v>
      </c>
      <c r="O74" s="237">
        <f t="shared" si="1"/>
        <v>573843.59850073582</v>
      </c>
      <c r="P74" s="238">
        <v>1</v>
      </c>
      <c r="Q74" s="239">
        <v>1</v>
      </c>
      <c r="R74" s="238">
        <v>1</v>
      </c>
      <c r="S74" s="239">
        <v>1</v>
      </c>
      <c r="T74" s="240"/>
      <c r="U74" s="241"/>
      <c r="V74" s="237"/>
    </row>
    <row r="75" spans="1:22" x14ac:dyDescent="0.2">
      <c r="A75" s="233" t="s">
        <v>66</v>
      </c>
      <c r="B75" s="234" t="s">
        <v>344</v>
      </c>
      <c r="C75" s="234" t="s">
        <v>495</v>
      </c>
      <c r="D75" s="235">
        <v>0</v>
      </c>
      <c r="E75" s="234" t="s">
        <v>490</v>
      </c>
      <c r="F75" s="236">
        <v>3000</v>
      </c>
      <c r="G75" s="237">
        <v>3000</v>
      </c>
      <c r="H75" s="236">
        <v>388</v>
      </c>
      <c r="I75" s="237">
        <v>535</v>
      </c>
      <c r="J75" s="236">
        <v>643</v>
      </c>
      <c r="K75" s="237">
        <v>766</v>
      </c>
      <c r="L75" s="236">
        <v>834</v>
      </c>
      <c r="M75" s="237">
        <v>904</v>
      </c>
      <c r="N75" s="236">
        <f t="shared" si="1"/>
        <v>375235.40845398867</v>
      </c>
      <c r="O75" s="237">
        <f t="shared" si="1"/>
        <v>379529.48480532668</v>
      </c>
      <c r="P75" s="238">
        <v>1</v>
      </c>
      <c r="Q75" s="239">
        <v>1</v>
      </c>
      <c r="R75" s="238">
        <v>1</v>
      </c>
      <c r="S75" s="239">
        <v>1</v>
      </c>
      <c r="T75" s="240"/>
      <c r="U75" s="241"/>
      <c r="V75" s="237"/>
    </row>
    <row r="76" spans="1:22" x14ac:dyDescent="0.2">
      <c r="A76" s="233" t="s">
        <v>66</v>
      </c>
      <c r="B76" s="234" t="s">
        <v>344</v>
      </c>
      <c r="C76" s="234" t="s">
        <v>489</v>
      </c>
      <c r="D76" s="235">
        <v>0</v>
      </c>
      <c r="E76" s="234" t="s">
        <v>490</v>
      </c>
      <c r="F76" s="236">
        <v>9100</v>
      </c>
      <c r="G76" s="237">
        <v>9100</v>
      </c>
      <c r="H76" s="236">
        <v>3476</v>
      </c>
      <c r="I76" s="237">
        <v>3536</v>
      </c>
      <c r="J76" s="236">
        <v>5120</v>
      </c>
      <c r="K76" s="237">
        <v>3941</v>
      </c>
      <c r="L76" s="236">
        <v>4404</v>
      </c>
      <c r="M76" s="237">
        <v>4133</v>
      </c>
      <c r="N76" s="236">
        <f t="shared" si="1"/>
        <v>1082684.1893708953</v>
      </c>
      <c r="O76" s="237">
        <f t="shared" si="1"/>
        <v>1026852.8428650466</v>
      </c>
      <c r="P76" s="238">
        <v>1</v>
      </c>
      <c r="Q76" s="239">
        <v>1</v>
      </c>
      <c r="R76" s="238">
        <v>1</v>
      </c>
      <c r="S76" s="239">
        <v>1</v>
      </c>
      <c r="T76" s="240"/>
      <c r="U76" s="241"/>
      <c r="V76" s="237"/>
    </row>
    <row r="77" spans="1:22" x14ac:dyDescent="0.2">
      <c r="A77" s="233" t="s">
        <v>66</v>
      </c>
      <c r="B77" s="234" t="s">
        <v>344</v>
      </c>
      <c r="C77" s="234" t="s">
        <v>489</v>
      </c>
      <c r="D77" s="235">
        <v>0</v>
      </c>
      <c r="E77" s="234" t="s">
        <v>490</v>
      </c>
      <c r="F77" s="236">
        <v>23500</v>
      </c>
      <c r="G77" s="237">
        <v>23500</v>
      </c>
      <c r="H77" s="236">
        <v>9452</v>
      </c>
      <c r="I77" s="237">
        <v>8542</v>
      </c>
      <c r="J77" s="236">
        <v>10916</v>
      </c>
      <c r="K77" s="237">
        <v>10122</v>
      </c>
      <c r="L77" s="236">
        <v>8786</v>
      </c>
      <c r="M77" s="237">
        <v>8443</v>
      </c>
      <c r="N77" s="236">
        <f t="shared" si="1"/>
        <v>2075025.0363126439</v>
      </c>
      <c r="O77" s="237">
        <f t="shared" si="1"/>
        <v>2039682.7361731108</v>
      </c>
      <c r="P77" s="238">
        <v>1</v>
      </c>
      <c r="Q77" s="239">
        <v>1</v>
      </c>
      <c r="R77" s="238">
        <v>1</v>
      </c>
      <c r="S77" s="239">
        <v>1</v>
      </c>
      <c r="T77" s="240"/>
      <c r="U77" s="241"/>
      <c r="V77" s="237"/>
    </row>
    <row r="78" spans="1:22" x14ac:dyDescent="0.2">
      <c r="A78" s="233" t="s">
        <v>66</v>
      </c>
      <c r="B78" s="234" t="s">
        <v>344</v>
      </c>
      <c r="C78" s="234" t="s">
        <v>495</v>
      </c>
      <c r="D78" s="235">
        <v>0</v>
      </c>
      <c r="E78" s="234" t="s">
        <v>490</v>
      </c>
      <c r="F78" s="236">
        <v>3000</v>
      </c>
      <c r="G78" s="237">
        <v>3000</v>
      </c>
      <c r="H78" s="236">
        <v>912</v>
      </c>
      <c r="I78" s="237">
        <v>963</v>
      </c>
      <c r="J78" s="236">
        <v>1448</v>
      </c>
      <c r="K78" s="237">
        <v>1152</v>
      </c>
      <c r="L78" s="236">
        <v>1653</v>
      </c>
      <c r="M78" s="237">
        <v>1634</v>
      </c>
      <c r="N78" s="236">
        <f t="shared" si="1"/>
        <v>423820.85061121307</v>
      </c>
      <c r="O78" s="237">
        <f t="shared" si="1"/>
        <v>422731.63462837896</v>
      </c>
      <c r="P78" s="238">
        <v>1</v>
      </c>
      <c r="Q78" s="239">
        <v>1</v>
      </c>
      <c r="R78" s="238">
        <v>1</v>
      </c>
      <c r="S78" s="239">
        <v>1</v>
      </c>
      <c r="T78" s="240"/>
      <c r="U78" s="241"/>
      <c r="V78" s="237"/>
    </row>
    <row r="79" spans="1:22" x14ac:dyDescent="0.2">
      <c r="A79" s="233" t="s">
        <v>68</v>
      </c>
      <c r="B79" s="234" t="s">
        <v>345</v>
      </c>
      <c r="C79" s="234" t="s">
        <v>489</v>
      </c>
      <c r="D79" s="235">
        <v>0</v>
      </c>
      <c r="E79" s="234" t="s">
        <v>490</v>
      </c>
      <c r="F79" s="236">
        <v>48000</v>
      </c>
      <c r="G79" s="237">
        <v>48000</v>
      </c>
      <c r="H79" s="236">
        <v>7088</v>
      </c>
      <c r="I79" s="237">
        <v>11345</v>
      </c>
      <c r="J79" s="236">
        <v>8095</v>
      </c>
      <c r="K79" s="237">
        <v>14056</v>
      </c>
      <c r="L79" s="236">
        <v>9685</v>
      </c>
      <c r="M79" s="237">
        <v>13196</v>
      </c>
      <c r="N79" s="236">
        <f t="shared" si="1"/>
        <v>3034659.6066785627</v>
      </c>
      <c r="O79" s="237">
        <f t="shared" si="1"/>
        <v>3202259.7212186693</v>
      </c>
      <c r="P79" s="238">
        <v>1</v>
      </c>
      <c r="Q79" s="239">
        <v>1</v>
      </c>
      <c r="R79" s="238">
        <v>1</v>
      </c>
      <c r="S79" s="239">
        <v>1</v>
      </c>
      <c r="T79" s="240">
        <v>10683243.914289221</v>
      </c>
      <c r="U79" s="241">
        <v>10562992.979025183</v>
      </c>
      <c r="V79" s="237">
        <v>10623118.446657203</v>
      </c>
    </row>
    <row r="80" spans="1:22" x14ac:dyDescent="0.2">
      <c r="A80" s="233" t="s">
        <v>68</v>
      </c>
      <c r="B80" s="234" t="s">
        <v>345</v>
      </c>
      <c r="C80" s="234" t="s">
        <v>489</v>
      </c>
      <c r="D80" s="235">
        <v>0</v>
      </c>
      <c r="E80" s="234" t="s">
        <v>490</v>
      </c>
      <c r="F80" s="236">
        <v>10001</v>
      </c>
      <c r="G80" s="237">
        <v>10000</v>
      </c>
      <c r="H80" s="236">
        <v>4216</v>
      </c>
      <c r="I80" s="237">
        <v>5694</v>
      </c>
      <c r="J80" s="236">
        <v>4154</v>
      </c>
      <c r="K80" s="237">
        <v>5487</v>
      </c>
      <c r="L80" s="236">
        <v>3146</v>
      </c>
      <c r="M80" s="237">
        <v>7977</v>
      </c>
      <c r="N80" s="236">
        <f t="shared" si="1"/>
        <v>1082516.071700797</v>
      </c>
      <c r="O80" s="237">
        <f t="shared" si="1"/>
        <v>1286588.2018607964</v>
      </c>
      <c r="P80" s="238">
        <v>1</v>
      </c>
      <c r="Q80" s="239">
        <v>1</v>
      </c>
      <c r="R80" s="238">
        <v>1</v>
      </c>
      <c r="S80" s="239">
        <v>1</v>
      </c>
      <c r="T80" s="240"/>
      <c r="U80" s="241"/>
      <c r="V80" s="237"/>
    </row>
    <row r="81" spans="1:22" x14ac:dyDescent="0.2">
      <c r="A81" s="233" t="s">
        <v>68</v>
      </c>
      <c r="B81" s="234" t="s">
        <v>345</v>
      </c>
      <c r="C81" s="234" t="s">
        <v>489</v>
      </c>
      <c r="D81" s="235">
        <v>0</v>
      </c>
      <c r="E81" s="234" t="s">
        <v>490</v>
      </c>
      <c r="F81" s="236">
        <v>5401</v>
      </c>
      <c r="G81" s="237">
        <v>5400</v>
      </c>
      <c r="H81" s="236">
        <v>2282</v>
      </c>
      <c r="I81" s="237">
        <v>1879</v>
      </c>
      <c r="J81" s="236">
        <v>3224</v>
      </c>
      <c r="K81" s="237">
        <v>2558</v>
      </c>
      <c r="L81" s="236">
        <v>3304</v>
      </c>
      <c r="M81" s="237">
        <v>2830</v>
      </c>
      <c r="N81" s="236">
        <f t="shared" si="1"/>
        <v>754462.24319062254</v>
      </c>
      <c r="O81" s="237">
        <f t="shared" si="1"/>
        <v>723938.99495036015</v>
      </c>
      <c r="P81" s="238">
        <v>1</v>
      </c>
      <c r="Q81" s="239">
        <v>1</v>
      </c>
      <c r="R81" s="238">
        <v>1</v>
      </c>
      <c r="S81" s="239">
        <v>1</v>
      </c>
      <c r="T81" s="240"/>
      <c r="U81" s="241"/>
      <c r="V81" s="237"/>
    </row>
    <row r="82" spans="1:22" x14ac:dyDescent="0.2">
      <c r="A82" s="233" t="s">
        <v>68</v>
      </c>
      <c r="B82" s="234" t="s">
        <v>345</v>
      </c>
      <c r="C82" s="234" t="s">
        <v>489</v>
      </c>
      <c r="D82" s="235">
        <v>1</v>
      </c>
      <c r="E82" s="234" t="s">
        <v>494</v>
      </c>
      <c r="F82" s="236">
        <v>21561</v>
      </c>
      <c r="G82" s="237">
        <v>21560</v>
      </c>
      <c r="H82" s="236">
        <v>18646</v>
      </c>
      <c r="I82" s="237">
        <v>14476</v>
      </c>
      <c r="J82" s="236">
        <v>20262</v>
      </c>
      <c r="K82" s="237">
        <v>16737</v>
      </c>
      <c r="L82" s="236">
        <v>17564</v>
      </c>
      <c r="M82" s="237">
        <v>14896</v>
      </c>
      <c r="N82" s="236">
        <f t="shared" si="1"/>
        <v>2742412.2367291744</v>
      </c>
      <c r="O82" s="237">
        <f t="shared" si="1"/>
        <v>2570279.9220776628</v>
      </c>
      <c r="P82" s="238">
        <v>1</v>
      </c>
      <c r="Q82" s="239">
        <v>1</v>
      </c>
      <c r="R82" s="238">
        <v>1</v>
      </c>
      <c r="S82" s="239">
        <v>1</v>
      </c>
      <c r="T82" s="240"/>
      <c r="U82" s="241"/>
      <c r="V82" s="237"/>
    </row>
    <row r="83" spans="1:22" x14ac:dyDescent="0.2">
      <c r="A83" s="233" t="s">
        <v>68</v>
      </c>
      <c r="B83" s="234" t="s">
        <v>345</v>
      </c>
      <c r="C83" s="234" t="s">
        <v>489</v>
      </c>
      <c r="D83" s="235">
        <v>0</v>
      </c>
      <c r="E83" s="234" t="s">
        <v>490</v>
      </c>
      <c r="F83" s="236">
        <v>2541</v>
      </c>
      <c r="G83" s="237">
        <v>2540</v>
      </c>
      <c r="H83" s="236">
        <v>1211</v>
      </c>
      <c r="I83" s="237">
        <v>960</v>
      </c>
      <c r="J83" s="236">
        <v>1280</v>
      </c>
      <c r="K83" s="237">
        <v>1074</v>
      </c>
      <c r="L83" s="236">
        <v>1566</v>
      </c>
      <c r="M83" s="237">
        <v>963</v>
      </c>
      <c r="N83" s="236">
        <f t="shared" si="1"/>
        <v>434032.12298132386</v>
      </c>
      <c r="O83" s="237">
        <f t="shared" si="1"/>
        <v>395045.36339432705</v>
      </c>
      <c r="P83" s="238">
        <v>1</v>
      </c>
      <c r="Q83" s="239">
        <v>1</v>
      </c>
      <c r="R83" s="238">
        <v>1</v>
      </c>
      <c r="S83" s="239">
        <v>1</v>
      </c>
      <c r="T83" s="240"/>
      <c r="U83" s="241"/>
      <c r="V83" s="237"/>
    </row>
    <row r="84" spans="1:22" x14ac:dyDescent="0.2">
      <c r="A84" s="233" t="s">
        <v>68</v>
      </c>
      <c r="B84" s="234" t="s">
        <v>345</v>
      </c>
      <c r="C84" s="234" t="s">
        <v>489</v>
      </c>
      <c r="D84" s="235">
        <v>0</v>
      </c>
      <c r="E84" s="234" t="s">
        <v>490</v>
      </c>
      <c r="F84" s="236">
        <v>25001</v>
      </c>
      <c r="G84" s="237">
        <v>25000</v>
      </c>
      <c r="H84" s="236">
        <v>9458</v>
      </c>
      <c r="I84" s="237">
        <v>12979</v>
      </c>
      <c r="J84" s="236">
        <v>22617</v>
      </c>
      <c r="K84" s="237">
        <v>16580</v>
      </c>
      <c r="L84" s="236">
        <v>11999</v>
      </c>
      <c r="M84" s="237">
        <v>15007</v>
      </c>
      <c r="N84" s="236">
        <f t="shared" si="1"/>
        <v>2635161.6330087408</v>
      </c>
      <c r="O84" s="237">
        <f t="shared" si="1"/>
        <v>2384880.7755233664</v>
      </c>
      <c r="P84" s="238">
        <v>1</v>
      </c>
      <c r="Q84" s="239">
        <v>1</v>
      </c>
      <c r="R84" s="238">
        <v>1</v>
      </c>
      <c r="S84" s="239">
        <v>1</v>
      </c>
      <c r="T84" s="240"/>
      <c r="U84" s="241"/>
      <c r="V84" s="237"/>
    </row>
    <row r="85" spans="1:22" x14ac:dyDescent="0.2">
      <c r="A85" s="233" t="s">
        <v>72</v>
      </c>
      <c r="B85" s="234" t="s">
        <v>347</v>
      </c>
      <c r="C85" s="234" t="s">
        <v>489</v>
      </c>
      <c r="D85" s="235">
        <v>1</v>
      </c>
      <c r="E85" s="234" t="s">
        <v>494</v>
      </c>
      <c r="F85" s="236">
        <v>130000</v>
      </c>
      <c r="G85" s="237">
        <v>130000</v>
      </c>
      <c r="H85" s="236">
        <v>48273</v>
      </c>
      <c r="I85" s="237">
        <v>59125</v>
      </c>
      <c r="J85" s="236">
        <v>43608</v>
      </c>
      <c r="K85" s="237">
        <v>54453</v>
      </c>
      <c r="L85" s="236">
        <v>9733</v>
      </c>
      <c r="M85" s="237">
        <v>10378</v>
      </c>
      <c r="N85" s="236">
        <f t="shared" si="1"/>
        <v>7972052.4222351313</v>
      </c>
      <c r="O85" s="237">
        <f t="shared" si="1"/>
        <v>8326421.3625996457</v>
      </c>
      <c r="P85" s="238">
        <v>1</v>
      </c>
      <c r="Q85" s="239">
        <v>1</v>
      </c>
      <c r="R85" s="238">
        <v>1</v>
      </c>
      <c r="S85" s="239">
        <v>1</v>
      </c>
      <c r="T85" s="240">
        <v>21415695.745088711</v>
      </c>
      <c r="U85" s="241">
        <v>21702064.86935252</v>
      </c>
      <c r="V85" s="237">
        <v>21558880.307220615</v>
      </c>
    </row>
    <row r="86" spans="1:22" x14ac:dyDescent="0.2">
      <c r="A86" s="233" t="s">
        <v>72</v>
      </c>
      <c r="B86" s="234" t="s">
        <v>347</v>
      </c>
      <c r="C86" s="234" t="s">
        <v>489</v>
      </c>
      <c r="D86" s="235">
        <v>0</v>
      </c>
      <c r="E86" s="234" t="s">
        <v>490</v>
      </c>
      <c r="F86" s="236">
        <v>23000</v>
      </c>
      <c r="G86" s="237">
        <v>23000</v>
      </c>
      <c r="H86" s="236">
        <v>20310</v>
      </c>
      <c r="I86" s="237">
        <v>14152</v>
      </c>
      <c r="J86" s="236">
        <v>30302</v>
      </c>
      <c r="K86" s="237">
        <v>28182</v>
      </c>
      <c r="L86" s="236">
        <v>19714</v>
      </c>
      <c r="M86" s="237">
        <v>19455</v>
      </c>
      <c r="N86" s="236">
        <f t="shared" si="1"/>
        <v>2863194.8976087966</v>
      </c>
      <c r="O86" s="237">
        <f t="shared" si="1"/>
        <v>2778932.4468189096</v>
      </c>
      <c r="P86" s="238">
        <v>1</v>
      </c>
      <c r="Q86" s="239">
        <v>1</v>
      </c>
      <c r="R86" s="238">
        <v>1</v>
      </c>
      <c r="S86" s="239">
        <v>1</v>
      </c>
      <c r="T86" s="240"/>
      <c r="U86" s="241"/>
      <c r="V86" s="237"/>
    </row>
    <row r="87" spans="1:22" x14ac:dyDescent="0.2">
      <c r="A87" s="233" t="s">
        <v>72</v>
      </c>
      <c r="B87" s="234" t="s">
        <v>347</v>
      </c>
      <c r="C87" s="234" t="s">
        <v>489</v>
      </c>
      <c r="D87" s="235">
        <v>1</v>
      </c>
      <c r="E87" s="234" t="s">
        <v>494</v>
      </c>
      <c r="F87" s="236">
        <v>3500</v>
      </c>
      <c r="G87" s="237">
        <v>3500</v>
      </c>
      <c r="H87" s="236">
        <v>1989</v>
      </c>
      <c r="I87" s="237">
        <v>2514</v>
      </c>
      <c r="J87" s="236">
        <v>3908</v>
      </c>
      <c r="K87" s="237">
        <v>3897</v>
      </c>
      <c r="L87" s="236">
        <v>3015</v>
      </c>
      <c r="M87" s="237">
        <v>3069</v>
      </c>
      <c r="N87" s="236">
        <f t="shared" si="1"/>
        <v>767133.73391005141</v>
      </c>
      <c r="O87" s="237">
        <f t="shared" si="1"/>
        <v>766295.19006570964</v>
      </c>
      <c r="P87" s="238">
        <v>1</v>
      </c>
      <c r="Q87" s="239">
        <v>1</v>
      </c>
      <c r="R87" s="238">
        <v>1</v>
      </c>
      <c r="S87" s="239">
        <v>1</v>
      </c>
      <c r="T87" s="240"/>
      <c r="U87" s="241"/>
      <c r="V87" s="237"/>
    </row>
    <row r="88" spans="1:22" x14ac:dyDescent="0.2">
      <c r="A88" s="233" t="s">
        <v>72</v>
      </c>
      <c r="B88" s="234" t="s">
        <v>347</v>
      </c>
      <c r="C88" s="234" t="s">
        <v>489</v>
      </c>
      <c r="D88" s="235">
        <v>1</v>
      </c>
      <c r="E88" s="234" t="s">
        <v>494</v>
      </c>
      <c r="F88" s="236">
        <v>7735</v>
      </c>
      <c r="G88" s="237">
        <v>7735</v>
      </c>
      <c r="H88" s="236">
        <v>2564</v>
      </c>
      <c r="I88" s="237">
        <v>2420</v>
      </c>
      <c r="J88" s="236">
        <v>4187</v>
      </c>
      <c r="K88" s="237">
        <v>3194</v>
      </c>
      <c r="L88" s="236">
        <v>2706</v>
      </c>
      <c r="M88" s="237">
        <v>3072</v>
      </c>
      <c r="N88" s="236">
        <f t="shared" si="1"/>
        <v>1088840.1198087304</v>
      </c>
      <c r="O88" s="237">
        <f t="shared" si="1"/>
        <v>1021330.6323027881</v>
      </c>
      <c r="P88" s="238">
        <v>1</v>
      </c>
      <c r="Q88" s="239">
        <v>1</v>
      </c>
      <c r="R88" s="238">
        <v>1</v>
      </c>
      <c r="S88" s="239">
        <v>1</v>
      </c>
      <c r="T88" s="240"/>
      <c r="U88" s="241"/>
      <c r="V88" s="237"/>
    </row>
    <row r="89" spans="1:22" x14ac:dyDescent="0.2">
      <c r="A89" s="233" t="s">
        <v>72</v>
      </c>
      <c r="B89" s="234" t="s">
        <v>347</v>
      </c>
      <c r="C89" s="234" t="s">
        <v>489</v>
      </c>
      <c r="D89" s="235">
        <v>0</v>
      </c>
      <c r="E89" s="234" t="s">
        <v>490</v>
      </c>
      <c r="F89" s="236">
        <v>7700</v>
      </c>
      <c r="G89" s="237">
        <v>7700</v>
      </c>
      <c r="H89" s="236">
        <v>4361</v>
      </c>
      <c r="I89" s="237">
        <v>3413</v>
      </c>
      <c r="J89" s="236">
        <v>6349</v>
      </c>
      <c r="K89" s="237">
        <v>4202</v>
      </c>
      <c r="L89" s="236">
        <v>4131</v>
      </c>
      <c r="M89" s="237">
        <v>3883</v>
      </c>
      <c r="N89" s="236">
        <f t="shared" si="1"/>
        <v>1073086.4608482311</v>
      </c>
      <c r="O89" s="237">
        <f t="shared" si="1"/>
        <v>949782.08158702904</v>
      </c>
      <c r="P89" s="238">
        <v>1</v>
      </c>
      <c r="Q89" s="239">
        <v>1</v>
      </c>
      <c r="R89" s="238">
        <v>1</v>
      </c>
      <c r="S89" s="239">
        <v>1</v>
      </c>
      <c r="T89" s="240"/>
      <c r="U89" s="241"/>
      <c r="V89" s="237"/>
    </row>
    <row r="90" spans="1:22" x14ac:dyDescent="0.2">
      <c r="A90" s="233" t="s">
        <v>72</v>
      </c>
      <c r="B90" s="234" t="s">
        <v>347</v>
      </c>
      <c r="C90" s="234" t="s">
        <v>489</v>
      </c>
      <c r="D90" s="235">
        <v>1</v>
      </c>
      <c r="E90" s="234" t="s">
        <v>494</v>
      </c>
      <c r="F90" s="236">
        <v>84000</v>
      </c>
      <c r="G90" s="237">
        <v>84000</v>
      </c>
      <c r="H90" s="236">
        <v>84601</v>
      </c>
      <c r="I90" s="237">
        <v>90856</v>
      </c>
      <c r="J90" s="236">
        <v>65498</v>
      </c>
      <c r="K90" s="237">
        <v>70340</v>
      </c>
      <c r="L90" s="236">
        <v>0</v>
      </c>
      <c r="M90" s="237">
        <v>0</v>
      </c>
      <c r="N90" s="236">
        <f t="shared" si="1"/>
        <v>7651388.1106777713</v>
      </c>
      <c r="O90" s="237">
        <f t="shared" si="1"/>
        <v>7859303.1559784375</v>
      </c>
      <c r="P90" s="238">
        <v>1</v>
      </c>
      <c r="Q90" s="239">
        <v>1</v>
      </c>
      <c r="R90" s="238">
        <v>1</v>
      </c>
      <c r="S90" s="239">
        <v>1</v>
      </c>
      <c r="T90" s="240"/>
      <c r="U90" s="241"/>
      <c r="V90" s="237"/>
    </row>
    <row r="91" spans="1:22" x14ac:dyDescent="0.2">
      <c r="A91" s="233" t="s">
        <v>74</v>
      </c>
      <c r="B91" s="234" t="s">
        <v>348</v>
      </c>
      <c r="C91" s="234" t="s">
        <v>489</v>
      </c>
      <c r="D91" s="235">
        <v>0</v>
      </c>
      <c r="E91" s="234" t="s">
        <v>490</v>
      </c>
      <c r="F91" s="236">
        <v>12000</v>
      </c>
      <c r="G91" s="237">
        <v>12000</v>
      </c>
      <c r="H91" s="236">
        <v>9098</v>
      </c>
      <c r="I91" s="237">
        <v>6314</v>
      </c>
      <c r="J91" s="236">
        <v>15918</v>
      </c>
      <c r="K91" s="237">
        <v>11193</v>
      </c>
      <c r="L91" s="236">
        <v>9893</v>
      </c>
      <c r="M91" s="237">
        <v>8927</v>
      </c>
      <c r="N91" s="236">
        <f t="shared" si="1"/>
        <v>1778846.7667757042</v>
      </c>
      <c r="O91" s="237">
        <f t="shared" si="1"/>
        <v>1551923.7905879603</v>
      </c>
      <c r="P91" s="238">
        <v>1</v>
      </c>
      <c r="Q91" s="239">
        <v>1</v>
      </c>
      <c r="R91" s="238">
        <v>1</v>
      </c>
      <c r="S91" s="239">
        <v>1</v>
      </c>
      <c r="T91" s="240">
        <v>10004941.273245446</v>
      </c>
      <c r="U91" s="241">
        <v>9753083.7830781993</v>
      </c>
      <c r="V91" s="237">
        <v>9879012.5281618237</v>
      </c>
    </row>
    <row r="92" spans="1:22" x14ac:dyDescent="0.2">
      <c r="A92" s="233" t="s">
        <v>74</v>
      </c>
      <c r="B92" s="234" t="s">
        <v>348</v>
      </c>
      <c r="C92" s="234" t="s">
        <v>489</v>
      </c>
      <c r="D92" s="235">
        <v>0</v>
      </c>
      <c r="E92" s="234" t="s">
        <v>490</v>
      </c>
      <c r="F92" s="236">
        <v>12000</v>
      </c>
      <c r="G92" s="237">
        <v>12000</v>
      </c>
      <c r="H92" s="236">
        <v>6830</v>
      </c>
      <c r="I92" s="237">
        <v>5750</v>
      </c>
      <c r="J92" s="236">
        <v>8544</v>
      </c>
      <c r="K92" s="237">
        <v>7574</v>
      </c>
      <c r="L92" s="236">
        <v>9014</v>
      </c>
      <c r="M92" s="237">
        <v>9183</v>
      </c>
      <c r="N92" s="236">
        <f t="shared" si="1"/>
        <v>1443225.2402676099</v>
      </c>
      <c r="O92" s="237">
        <f t="shared" si="1"/>
        <v>1451758.7989831322</v>
      </c>
      <c r="P92" s="238">
        <v>1</v>
      </c>
      <c r="Q92" s="239">
        <v>1</v>
      </c>
      <c r="R92" s="238">
        <v>1</v>
      </c>
      <c r="S92" s="239">
        <v>1</v>
      </c>
      <c r="T92" s="240"/>
      <c r="U92" s="241"/>
      <c r="V92" s="237"/>
    </row>
    <row r="93" spans="1:22" x14ac:dyDescent="0.2">
      <c r="A93" s="233" t="s">
        <v>74</v>
      </c>
      <c r="B93" s="234" t="s">
        <v>348</v>
      </c>
      <c r="C93" s="234" t="s">
        <v>489</v>
      </c>
      <c r="D93" s="235">
        <v>0</v>
      </c>
      <c r="E93" s="234" t="s">
        <v>490</v>
      </c>
      <c r="F93" s="236">
        <v>70000</v>
      </c>
      <c r="G93" s="237">
        <v>70000</v>
      </c>
      <c r="H93" s="236">
        <v>23481</v>
      </c>
      <c r="I93" s="237">
        <v>18357</v>
      </c>
      <c r="J93" s="236">
        <v>27411</v>
      </c>
      <c r="K93" s="237">
        <v>23226</v>
      </c>
      <c r="L93" s="236">
        <v>28342</v>
      </c>
      <c r="M93" s="237">
        <v>26437</v>
      </c>
      <c r="N93" s="236">
        <f t="shared" si="1"/>
        <v>4493902.2606320884</v>
      </c>
      <c r="O93" s="237">
        <f t="shared" si="1"/>
        <v>4429666.6890839851</v>
      </c>
      <c r="P93" s="238">
        <v>1</v>
      </c>
      <c r="Q93" s="239">
        <v>1</v>
      </c>
      <c r="R93" s="238">
        <v>1</v>
      </c>
      <c r="S93" s="239">
        <v>1</v>
      </c>
      <c r="T93" s="240"/>
      <c r="U93" s="241"/>
      <c r="V93" s="237"/>
    </row>
    <row r="94" spans="1:22" x14ac:dyDescent="0.2">
      <c r="A94" s="233" t="s">
        <v>74</v>
      </c>
      <c r="B94" s="234" t="s">
        <v>348</v>
      </c>
      <c r="C94" s="234" t="s">
        <v>489</v>
      </c>
      <c r="D94" s="235">
        <v>0</v>
      </c>
      <c r="E94" s="234" t="s">
        <v>490</v>
      </c>
      <c r="F94" s="236">
        <v>3500</v>
      </c>
      <c r="G94" s="237">
        <v>3500</v>
      </c>
      <c r="H94" s="236">
        <v>1592</v>
      </c>
      <c r="I94" s="237">
        <v>1810</v>
      </c>
      <c r="J94" s="236">
        <v>2000</v>
      </c>
      <c r="K94" s="237">
        <v>2560</v>
      </c>
      <c r="L94" s="236">
        <v>2508</v>
      </c>
      <c r="M94" s="237">
        <v>2600</v>
      </c>
      <c r="N94" s="236">
        <f t="shared" si="1"/>
        <v>574265.75096372957</v>
      </c>
      <c r="O94" s="237">
        <f t="shared" si="1"/>
        <v>580724.90334019973</v>
      </c>
      <c r="P94" s="238">
        <v>1</v>
      </c>
      <c r="Q94" s="239">
        <v>1</v>
      </c>
      <c r="R94" s="238">
        <v>1</v>
      </c>
      <c r="S94" s="239">
        <v>1</v>
      </c>
      <c r="T94" s="240"/>
      <c r="U94" s="241"/>
      <c r="V94" s="237"/>
    </row>
    <row r="95" spans="1:22" x14ac:dyDescent="0.2">
      <c r="A95" s="233" t="s">
        <v>74</v>
      </c>
      <c r="B95" s="234" t="s">
        <v>348</v>
      </c>
      <c r="C95" s="234" t="s">
        <v>489</v>
      </c>
      <c r="D95" s="235">
        <v>0</v>
      </c>
      <c r="E95" s="234" t="s">
        <v>490</v>
      </c>
      <c r="F95" s="236">
        <v>3500</v>
      </c>
      <c r="G95" s="237">
        <v>3500</v>
      </c>
      <c r="H95" s="236">
        <v>1023</v>
      </c>
      <c r="I95" s="237">
        <v>639</v>
      </c>
      <c r="J95" s="236">
        <v>1160</v>
      </c>
      <c r="K95" s="237">
        <v>970</v>
      </c>
      <c r="L95" s="236">
        <v>1982</v>
      </c>
      <c r="M95" s="237">
        <v>2085</v>
      </c>
      <c r="N95" s="236">
        <f t="shared" si="1"/>
        <v>536817.68983162963</v>
      </c>
      <c r="O95" s="237">
        <f t="shared" si="1"/>
        <v>544222.82253550575</v>
      </c>
      <c r="P95" s="238">
        <v>1</v>
      </c>
      <c r="Q95" s="239">
        <v>1</v>
      </c>
      <c r="R95" s="238">
        <v>1</v>
      </c>
      <c r="S95" s="239">
        <v>1</v>
      </c>
      <c r="T95" s="240"/>
      <c r="U95" s="241"/>
      <c r="V95" s="237"/>
    </row>
    <row r="96" spans="1:22" x14ac:dyDescent="0.2">
      <c r="A96" s="233" t="s">
        <v>74</v>
      </c>
      <c r="B96" s="234" t="s">
        <v>348</v>
      </c>
      <c r="C96" s="234" t="s">
        <v>489</v>
      </c>
      <c r="D96" s="235">
        <v>0</v>
      </c>
      <c r="E96" s="234" t="s">
        <v>490</v>
      </c>
      <c r="F96" s="236">
        <v>3500</v>
      </c>
      <c r="G96" s="237">
        <v>3500</v>
      </c>
      <c r="H96" s="236">
        <v>946</v>
      </c>
      <c r="I96" s="237">
        <v>676</v>
      </c>
      <c r="J96" s="236">
        <v>1037</v>
      </c>
      <c r="K96" s="237">
        <v>977</v>
      </c>
      <c r="L96" s="236">
        <v>1650</v>
      </c>
      <c r="M96" s="237">
        <v>1654</v>
      </c>
      <c r="N96" s="236">
        <f t="shared" si="1"/>
        <v>512693.50111638266</v>
      </c>
      <c r="O96" s="237">
        <f t="shared" si="1"/>
        <v>512986.5525670388</v>
      </c>
      <c r="P96" s="238">
        <v>1</v>
      </c>
      <c r="Q96" s="239">
        <v>1</v>
      </c>
      <c r="R96" s="238">
        <v>1</v>
      </c>
      <c r="S96" s="239">
        <v>1</v>
      </c>
      <c r="T96" s="240"/>
      <c r="U96" s="241"/>
      <c r="V96" s="237"/>
    </row>
    <row r="97" spans="1:22" x14ac:dyDescent="0.2">
      <c r="A97" s="233" t="s">
        <v>74</v>
      </c>
      <c r="B97" s="234" t="s">
        <v>348</v>
      </c>
      <c r="C97" s="234" t="s">
        <v>489</v>
      </c>
      <c r="D97" s="235">
        <v>0</v>
      </c>
      <c r="E97" s="234" t="s">
        <v>490</v>
      </c>
      <c r="F97" s="236">
        <v>4500</v>
      </c>
      <c r="G97" s="237">
        <v>4500</v>
      </c>
      <c r="H97" s="236">
        <v>1795</v>
      </c>
      <c r="I97" s="237">
        <v>962</v>
      </c>
      <c r="J97" s="236">
        <v>1860</v>
      </c>
      <c r="K97" s="237">
        <v>1687</v>
      </c>
      <c r="L97" s="236">
        <v>2836</v>
      </c>
      <c r="M97" s="237">
        <v>3086</v>
      </c>
      <c r="N97" s="236">
        <f t="shared" si="1"/>
        <v>665190.063658303</v>
      </c>
      <c r="O97" s="237">
        <f t="shared" si="1"/>
        <v>681800.22598037601</v>
      </c>
      <c r="P97" s="238">
        <v>1</v>
      </c>
      <c r="Q97" s="239">
        <v>1</v>
      </c>
      <c r="R97" s="238">
        <v>1</v>
      </c>
      <c r="S97" s="239">
        <v>1</v>
      </c>
      <c r="T97" s="240"/>
      <c r="U97" s="241"/>
      <c r="V97" s="237"/>
    </row>
    <row r="98" spans="1:22" x14ac:dyDescent="0.2">
      <c r="A98" s="233" t="s">
        <v>76</v>
      </c>
      <c r="B98" s="234" t="s">
        <v>349</v>
      </c>
      <c r="C98" s="234" t="s">
        <v>489</v>
      </c>
      <c r="D98" s="235">
        <v>1</v>
      </c>
      <c r="E98" s="234" t="s">
        <v>494</v>
      </c>
      <c r="F98" s="236">
        <v>76300</v>
      </c>
      <c r="G98" s="237">
        <v>76300</v>
      </c>
      <c r="H98" s="236">
        <v>23872</v>
      </c>
      <c r="I98" s="237">
        <v>28534</v>
      </c>
      <c r="J98" s="236">
        <v>30464</v>
      </c>
      <c r="K98" s="237">
        <v>47906</v>
      </c>
      <c r="L98" s="236">
        <v>27563</v>
      </c>
      <c r="M98" s="237">
        <v>27220</v>
      </c>
      <c r="N98" s="236">
        <f t="shared" si="1"/>
        <v>5466279.6235239198</v>
      </c>
      <c r="O98" s="237">
        <f t="shared" si="1"/>
        <v>6110265.7610373572</v>
      </c>
      <c r="P98" s="238">
        <v>1</v>
      </c>
      <c r="Q98" s="239">
        <v>1</v>
      </c>
      <c r="R98" s="238">
        <v>1</v>
      </c>
      <c r="S98" s="239">
        <v>1</v>
      </c>
      <c r="T98" s="240">
        <v>11442165.692707701</v>
      </c>
      <c r="U98" s="241">
        <v>11460824.68922003</v>
      </c>
      <c r="V98" s="237">
        <v>11451495.190963864</v>
      </c>
    </row>
    <row r="99" spans="1:22" x14ac:dyDescent="0.2">
      <c r="A99" s="233" t="s">
        <v>76</v>
      </c>
      <c r="B99" s="234" t="s">
        <v>349</v>
      </c>
      <c r="C99" s="234" t="s">
        <v>489</v>
      </c>
      <c r="D99" s="235">
        <v>1</v>
      </c>
      <c r="E99" s="234" t="s">
        <v>494</v>
      </c>
      <c r="F99" s="236">
        <v>26000</v>
      </c>
      <c r="G99" s="237">
        <v>30000</v>
      </c>
      <c r="H99" s="236">
        <v>20275</v>
      </c>
      <c r="I99" s="237">
        <v>8066</v>
      </c>
      <c r="J99" s="236">
        <v>27346</v>
      </c>
      <c r="K99" s="237">
        <v>12730</v>
      </c>
      <c r="L99" s="236">
        <v>16858</v>
      </c>
      <c r="M99" s="237">
        <v>12015</v>
      </c>
      <c r="N99" s="236">
        <f t="shared" si="1"/>
        <v>3280334.5156208621</v>
      </c>
      <c r="O99" s="237">
        <f t="shared" si="1"/>
        <v>2786060.6943858964</v>
      </c>
      <c r="P99" s="238">
        <v>1</v>
      </c>
      <c r="Q99" s="239">
        <v>1</v>
      </c>
      <c r="R99" s="238">
        <v>1</v>
      </c>
      <c r="S99" s="239">
        <v>1</v>
      </c>
      <c r="T99" s="240"/>
      <c r="U99" s="241"/>
      <c r="V99" s="237"/>
    </row>
    <row r="100" spans="1:22" x14ac:dyDescent="0.2">
      <c r="A100" s="233" t="s">
        <v>76</v>
      </c>
      <c r="B100" s="234" t="s">
        <v>349</v>
      </c>
      <c r="C100" s="234" t="s">
        <v>489</v>
      </c>
      <c r="D100" s="235">
        <v>1</v>
      </c>
      <c r="E100" s="234" t="s">
        <v>494</v>
      </c>
      <c r="F100" s="236">
        <v>25000</v>
      </c>
      <c r="G100" s="237">
        <v>25000</v>
      </c>
      <c r="H100" s="236">
        <v>9725</v>
      </c>
      <c r="I100" s="237">
        <v>6925</v>
      </c>
      <c r="J100" s="236">
        <v>15408</v>
      </c>
      <c r="K100" s="237">
        <v>12101</v>
      </c>
      <c r="L100" s="236">
        <v>15855</v>
      </c>
      <c r="M100" s="237">
        <v>13180</v>
      </c>
      <c r="N100" s="236">
        <f t="shared" si="1"/>
        <v>2695551.5535629182</v>
      </c>
      <c r="O100" s="237">
        <f t="shared" si="1"/>
        <v>2564498.2337967763</v>
      </c>
      <c r="P100" s="238">
        <v>1</v>
      </c>
      <c r="Q100" s="239">
        <v>1</v>
      </c>
      <c r="R100" s="238">
        <v>1</v>
      </c>
      <c r="S100" s="239">
        <v>1</v>
      </c>
      <c r="T100" s="240"/>
      <c r="U100" s="241"/>
      <c r="V100" s="237"/>
    </row>
    <row r="101" spans="1:22" x14ac:dyDescent="0.2">
      <c r="A101" s="233" t="s">
        <v>78</v>
      </c>
      <c r="B101" s="234" t="s">
        <v>350</v>
      </c>
      <c r="C101" s="234" t="s">
        <v>489</v>
      </c>
      <c r="D101" s="235">
        <v>0</v>
      </c>
      <c r="E101" s="234" t="s">
        <v>490</v>
      </c>
      <c r="F101" s="236">
        <v>38500</v>
      </c>
      <c r="G101" s="237">
        <v>38500</v>
      </c>
      <c r="H101" s="236">
        <v>18900</v>
      </c>
      <c r="I101" s="237">
        <v>12150</v>
      </c>
      <c r="J101" s="236">
        <v>22013</v>
      </c>
      <c r="K101" s="237">
        <v>16680</v>
      </c>
      <c r="L101" s="236">
        <v>20215</v>
      </c>
      <c r="M101" s="237">
        <v>17343</v>
      </c>
      <c r="N101" s="236">
        <f t="shared" si="1"/>
        <v>3143462.7859637933</v>
      </c>
      <c r="O101" s="237">
        <f t="shared" si="1"/>
        <v>2963034.3450430892</v>
      </c>
      <c r="P101" s="238">
        <v>1</v>
      </c>
      <c r="Q101" s="239">
        <v>1</v>
      </c>
      <c r="R101" s="238">
        <v>1</v>
      </c>
      <c r="S101" s="239">
        <v>1</v>
      </c>
      <c r="T101" s="240">
        <v>4921274.7658235598</v>
      </c>
      <c r="U101" s="241">
        <v>4863464.8849892337</v>
      </c>
      <c r="V101" s="237">
        <v>4892369.8254063968</v>
      </c>
    </row>
    <row r="102" spans="1:22" x14ac:dyDescent="0.2">
      <c r="A102" s="233" t="s">
        <v>78</v>
      </c>
      <c r="B102" s="234" t="s">
        <v>350</v>
      </c>
      <c r="C102" s="234" t="s">
        <v>489</v>
      </c>
      <c r="D102" s="235">
        <v>1</v>
      </c>
      <c r="E102" s="234" t="s">
        <v>494</v>
      </c>
      <c r="F102" s="236">
        <v>9800</v>
      </c>
      <c r="G102" s="237">
        <v>9800</v>
      </c>
      <c r="H102" s="236">
        <v>6896</v>
      </c>
      <c r="I102" s="237">
        <v>7917</v>
      </c>
      <c r="J102" s="236">
        <v>9409</v>
      </c>
      <c r="K102" s="237">
        <v>10840</v>
      </c>
      <c r="L102" s="236">
        <v>9237</v>
      </c>
      <c r="M102" s="237">
        <v>8650</v>
      </c>
      <c r="N102" s="236">
        <f t="shared" si="1"/>
        <v>1546787.5400365335</v>
      </c>
      <c r="O102" s="237">
        <f t="shared" si="1"/>
        <v>1630787.9666906386</v>
      </c>
      <c r="P102" s="238">
        <v>1</v>
      </c>
      <c r="Q102" s="239">
        <v>1</v>
      </c>
      <c r="R102" s="238">
        <v>1</v>
      </c>
      <c r="S102" s="239">
        <v>1</v>
      </c>
      <c r="T102" s="240"/>
      <c r="U102" s="241"/>
      <c r="V102" s="237"/>
    </row>
    <row r="103" spans="1:22" x14ac:dyDescent="0.2">
      <c r="A103" s="233" t="s">
        <v>78</v>
      </c>
      <c r="B103" s="234" t="s">
        <v>350</v>
      </c>
      <c r="C103" s="234" t="s">
        <v>495</v>
      </c>
      <c r="D103" s="235">
        <v>0</v>
      </c>
      <c r="E103" s="234" t="s">
        <v>490</v>
      </c>
      <c r="F103" s="236">
        <v>1000</v>
      </c>
      <c r="G103" s="237">
        <v>1000</v>
      </c>
      <c r="H103" s="236">
        <v>540</v>
      </c>
      <c r="I103" s="237">
        <v>334</v>
      </c>
      <c r="J103" s="236">
        <v>773</v>
      </c>
      <c r="K103" s="237">
        <v>638</v>
      </c>
      <c r="L103" s="236">
        <v>741</v>
      </c>
      <c r="M103" s="237">
        <v>1267</v>
      </c>
      <c r="N103" s="236">
        <f t="shared" si="1"/>
        <v>231024.43982323224</v>
      </c>
      <c r="O103" s="237">
        <f t="shared" si="1"/>
        <v>269642.57325550501</v>
      </c>
      <c r="P103" s="238">
        <v>1</v>
      </c>
      <c r="Q103" s="239">
        <v>1</v>
      </c>
      <c r="R103" s="238">
        <v>1</v>
      </c>
      <c r="S103" s="239">
        <v>1</v>
      </c>
      <c r="T103" s="240"/>
      <c r="U103" s="241"/>
      <c r="V103" s="237"/>
    </row>
    <row r="104" spans="1:22" x14ac:dyDescent="0.2">
      <c r="A104" s="233" t="s">
        <v>80</v>
      </c>
      <c r="B104" s="234" t="s">
        <v>351</v>
      </c>
      <c r="C104" s="234" t="s">
        <v>489</v>
      </c>
      <c r="D104" s="235">
        <v>1</v>
      </c>
      <c r="E104" s="234" t="s">
        <v>494</v>
      </c>
      <c r="F104" s="236">
        <v>420000</v>
      </c>
      <c r="G104" s="237">
        <v>420000</v>
      </c>
      <c r="H104" s="236">
        <v>104256</v>
      </c>
      <c r="I104" s="237">
        <v>96963</v>
      </c>
      <c r="J104" s="236">
        <v>98241</v>
      </c>
      <c r="K104" s="237">
        <v>101113</v>
      </c>
      <c r="L104" s="236">
        <v>74611</v>
      </c>
      <c r="M104" s="237">
        <v>90969</v>
      </c>
      <c r="N104" s="236">
        <f t="shared" si="1"/>
        <v>17634173.670644943</v>
      </c>
      <c r="O104" s="237">
        <f t="shared" si="1"/>
        <v>17556302.210550088</v>
      </c>
      <c r="P104" s="238">
        <v>1</v>
      </c>
      <c r="Q104" s="239">
        <v>1</v>
      </c>
      <c r="R104" s="238">
        <v>1</v>
      </c>
      <c r="S104" s="239">
        <v>1</v>
      </c>
      <c r="T104" s="240">
        <v>17634173.670644943</v>
      </c>
      <c r="U104" s="241">
        <v>17556302.210550088</v>
      </c>
      <c r="V104" s="237">
        <v>17595237.940597516</v>
      </c>
    </row>
    <row r="105" spans="1:22" x14ac:dyDescent="0.2">
      <c r="A105" s="233" t="s">
        <v>84</v>
      </c>
      <c r="B105" s="234" t="s">
        <v>353</v>
      </c>
      <c r="C105" s="234" t="s">
        <v>489</v>
      </c>
      <c r="D105" s="235">
        <v>1</v>
      </c>
      <c r="E105" s="234" t="s">
        <v>494</v>
      </c>
      <c r="F105" s="236">
        <v>7500</v>
      </c>
      <c r="G105" s="237">
        <v>7500</v>
      </c>
      <c r="H105" s="236">
        <v>1770</v>
      </c>
      <c r="I105" s="237">
        <v>1342</v>
      </c>
      <c r="J105" s="236">
        <v>3166</v>
      </c>
      <c r="K105" s="237">
        <v>2401</v>
      </c>
      <c r="L105" s="236">
        <v>2798</v>
      </c>
      <c r="M105" s="237">
        <v>2334</v>
      </c>
      <c r="N105" s="236">
        <f t="shared" si="1"/>
        <v>1003183.3756432526</v>
      </c>
      <c r="O105" s="237">
        <f t="shared" si="1"/>
        <v>949709.87269181293</v>
      </c>
      <c r="P105" s="238">
        <v>1</v>
      </c>
      <c r="Q105" s="239">
        <v>1</v>
      </c>
      <c r="R105" s="238">
        <v>1</v>
      </c>
      <c r="S105" s="239">
        <v>1</v>
      </c>
      <c r="T105" s="240">
        <v>36492916.613995813</v>
      </c>
      <c r="U105" s="241">
        <v>36346415.830064297</v>
      </c>
      <c r="V105" s="237">
        <v>36419666.222030059</v>
      </c>
    </row>
    <row r="106" spans="1:22" x14ac:dyDescent="0.2">
      <c r="A106" s="233" t="s">
        <v>84</v>
      </c>
      <c r="B106" s="234" t="s">
        <v>353</v>
      </c>
      <c r="C106" s="234" t="s">
        <v>489</v>
      </c>
      <c r="D106" s="235">
        <v>1</v>
      </c>
      <c r="E106" s="234" t="s">
        <v>494</v>
      </c>
      <c r="F106" s="236">
        <v>572000</v>
      </c>
      <c r="G106" s="237">
        <v>572000</v>
      </c>
      <c r="H106" s="236">
        <v>126682</v>
      </c>
      <c r="I106" s="237">
        <v>155768</v>
      </c>
      <c r="J106" s="236">
        <v>89109</v>
      </c>
      <c r="K106" s="237">
        <v>128574</v>
      </c>
      <c r="L106" s="236">
        <v>75526</v>
      </c>
      <c r="M106" s="237">
        <v>116356</v>
      </c>
      <c r="N106" s="236">
        <f t="shared" si="1"/>
        <v>21785168.154212657</v>
      </c>
      <c r="O106" s="237">
        <f t="shared" si="1"/>
        <v>22449050.639211118</v>
      </c>
      <c r="P106" s="238">
        <v>1</v>
      </c>
      <c r="Q106" s="239">
        <v>1</v>
      </c>
      <c r="R106" s="238">
        <v>1</v>
      </c>
      <c r="S106" s="239">
        <v>1</v>
      </c>
      <c r="T106" s="240"/>
      <c r="U106" s="241"/>
      <c r="V106" s="237"/>
    </row>
    <row r="107" spans="1:22" x14ac:dyDescent="0.2">
      <c r="A107" s="233" t="s">
        <v>84</v>
      </c>
      <c r="B107" s="234" t="s">
        <v>353</v>
      </c>
      <c r="C107" s="234" t="s">
        <v>489</v>
      </c>
      <c r="D107" s="235">
        <v>1</v>
      </c>
      <c r="E107" s="234" t="s">
        <v>494</v>
      </c>
      <c r="F107" s="236">
        <v>135000</v>
      </c>
      <c r="G107" s="237">
        <v>135000</v>
      </c>
      <c r="H107" s="236">
        <v>27987</v>
      </c>
      <c r="I107" s="237">
        <v>23302</v>
      </c>
      <c r="J107" s="236">
        <v>40190</v>
      </c>
      <c r="K107" s="237">
        <v>34946</v>
      </c>
      <c r="L107" s="236">
        <v>38788</v>
      </c>
      <c r="M107" s="237">
        <v>34124</v>
      </c>
      <c r="N107" s="236">
        <f t="shared" si="1"/>
        <v>7870349.4946624627</v>
      </c>
      <c r="O107" s="237">
        <f t="shared" si="1"/>
        <v>7696265.1456106137</v>
      </c>
      <c r="P107" s="238">
        <v>1</v>
      </c>
      <c r="Q107" s="239">
        <v>1</v>
      </c>
      <c r="R107" s="238">
        <v>1</v>
      </c>
      <c r="S107" s="239">
        <v>1</v>
      </c>
      <c r="T107" s="240"/>
      <c r="U107" s="241"/>
      <c r="V107" s="237"/>
    </row>
    <row r="108" spans="1:22" x14ac:dyDescent="0.2">
      <c r="A108" s="233" t="s">
        <v>84</v>
      </c>
      <c r="B108" s="234" t="s">
        <v>353</v>
      </c>
      <c r="C108" s="234" t="s">
        <v>489</v>
      </c>
      <c r="D108" s="235">
        <v>0</v>
      </c>
      <c r="E108" s="234" t="s">
        <v>490</v>
      </c>
      <c r="F108" s="236">
        <v>92000</v>
      </c>
      <c r="G108" s="237">
        <v>92000</v>
      </c>
      <c r="H108" s="236">
        <v>36008</v>
      </c>
      <c r="I108" s="237">
        <v>11756</v>
      </c>
      <c r="J108" s="236">
        <v>35355</v>
      </c>
      <c r="K108" s="237">
        <v>18184</v>
      </c>
      <c r="L108" s="236">
        <v>24302</v>
      </c>
      <c r="M108" s="237">
        <v>11825</v>
      </c>
      <c r="N108" s="236">
        <f t="shared" si="1"/>
        <v>5456249.3131981753</v>
      </c>
      <c r="O108" s="237">
        <f t="shared" si="1"/>
        <v>4886151.5517111197</v>
      </c>
      <c r="P108" s="238">
        <v>1</v>
      </c>
      <c r="Q108" s="239">
        <v>1</v>
      </c>
      <c r="R108" s="238">
        <v>1</v>
      </c>
      <c r="S108" s="239">
        <v>1</v>
      </c>
      <c r="T108" s="240"/>
      <c r="U108" s="241"/>
      <c r="V108" s="237"/>
    </row>
    <row r="109" spans="1:22" x14ac:dyDescent="0.2">
      <c r="A109" s="233" t="s">
        <v>84</v>
      </c>
      <c r="B109" s="234" t="s">
        <v>353</v>
      </c>
      <c r="C109" s="234" t="s">
        <v>491</v>
      </c>
      <c r="D109" s="235">
        <v>0</v>
      </c>
      <c r="E109" s="234" t="s">
        <v>490</v>
      </c>
      <c r="F109" s="236">
        <v>500</v>
      </c>
      <c r="G109" s="237">
        <v>500</v>
      </c>
      <c r="H109" s="236">
        <v>349</v>
      </c>
      <c r="I109" s="237">
        <v>358</v>
      </c>
      <c r="J109" s="236">
        <v>527</v>
      </c>
      <c r="K109" s="237">
        <v>726</v>
      </c>
      <c r="L109" s="236">
        <v>881</v>
      </c>
      <c r="M109" s="237">
        <v>621</v>
      </c>
      <c r="N109" s="236">
        <f t="shared" si="1"/>
        <v>194603.31732244967</v>
      </c>
      <c r="O109" s="237">
        <f t="shared" si="1"/>
        <v>178277.55851457309</v>
      </c>
      <c r="P109" s="238">
        <v>1</v>
      </c>
      <c r="Q109" s="239">
        <v>1</v>
      </c>
      <c r="R109" s="238">
        <v>1</v>
      </c>
      <c r="S109" s="239">
        <v>1</v>
      </c>
      <c r="T109" s="240"/>
      <c r="U109" s="241"/>
      <c r="V109" s="237"/>
    </row>
    <row r="110" spans="1:22" x14ac:dyDescent="0.2">
      <c r="A110" s="233" t="s">
        <v>84</v>
      </c>
      <c r="B110" s="234" t="s">
        <v>353</v>
      </c>
      <c r="C110" s="234" t="s">
        <v>493</v>
      </c>
      <c r="D110" s="235">
        <v>1</v>
      </c>
      <c r="E110" s="234" t="s">
        <v>494</v>
      </c>
      <c r="F110" s="236">
        <v>45</v>
      </c>
      <c r="G110" s="237">
        <v>45</v>
      </c>
      <c r="H110" s="236">
        <v>0</v>
      </c>
      <c r="I110" s="237">
        <v>0</v>
      </c>
      <c r="J110" s="236">
        <v>0</v>
      </c>
      <c r="K110" s="237">
        <v>0</v>
      </c>
      <c r="L110" s="236">
        <v>0</v>
      </c>
      <c r="M110" s="237">
        <v>0</v>
      </c>
      <c r="N110" s="236">
        <f t="shared" si="1"/>
        <v>16123.040489012412</v>
      </c>
      <c r="O110" s="237">
        <f t="shared" si="1"/>
        <v>16123.040489012412</v>
      </c>
      <c r="P110" s="238">
        <v>1</v>
      </c>
      <c r="Q110" s="239">
        <v>1</v>
      </c>
      <c r="R110" s="238">
        <v>1</v>
      </c>
      <c r="S110" s="239">
        <v>1</v>
      </c>
      <c r="T110" s="240"/>
      <c r="U110" s="241"/>
      <c r="V110" s="237"/>
    </row>
    <row r="111" spans="1:22" x14ac:dyDescent="0.2">
      <c r="A111" s="233" t="s">
        <v>84</v>
      </c>
      <c r="B111" s="234" t="s">
        <v>353</v>
      </c>
      <c r="C111" s="234" t="s">
        <v>493</v>
      </c>
      <c r="D111" s="235">
        <v>1</v>
      </c>
      <c r="E111" s="234" t="s">
        <v>494</v>
      </c>
      <c r="F111" s="236">
        <v>60</v>
      </c>
      <c r="G111" s="237">
        <v>60</v>
      </c>
      <c r="H111" s="236">
        <v>0</v>
      </c>
      <c r="I111" s="237">
        <v>0</v>
      </c>
      <c r="J111" s="236">
        <v>0</v>
      </c>
      <c r="K111" s="237">
        <v>0</v>
      </c>
      <c r="L111" s="236">
        <v>0</v>
      </c>
      <c r="M111" s="237">
        <v>0</v>
      </c>
      <c r="N111" s="236">
        <f t="shared" si="1"/>
        <v>18719.323467483744</v>
      </c>
      <c r="O111" s="237">
        <f t="shared" si="1"/>
        <v>18719.323467483744</v>
      </c>
      <c r="P111" s="238">
        <v>1</v>
      </c>
      <c r="Q111" s="239">
        <v>1</v>
      </c>
      <c r="R111" s="238">
        <v>1</v>
      </c>
      <c r="S111" s="239">
        <v>1</v>
      </c>
      <c r="T111" s="240"/>
      <c r="U111" s="241"/>
      <c r="V111" s="237"/>
    </row>
    <row r="112" spans="1:22" x14ac:dyDescent="0.2">
      <c r="A112" s="233" t="s">
        <v>84</v>
      </c>
      <c r="B112" s="234" t="s">
        <v>353</v>
      </c>
      <c r="C112" s="234" t="s">
        <v>495</v>
      </c>
      <c r="D112" s="235">
        <v>1</v>
      </c>
      <c r="E112" s="234" t="s">
        <v>494</v>
      </c>
      <c r="F112" s="236">
        <v>690</v>
      </c>
      <c r="G112" s="237">
        <v>690</v>
      </c>
      <c r="H112" s="236">
        <v>25</v>
      </c>
      <c r="I112" s="237">
        <v>43</v>
      </c>
      <c r="J112" s="236">
        <v>26</v>
      </c>
      <c r="K112" s="237">
        <v>82</v>
      </c>
      <c r="L112" s="236">
        <v>50</v>
      </c>
      <c r="M112" s="237">
        <v>30</v>
      </c>
      <c r="N112" s="236">
        <f t="shared" si="1"/>
        <v>133353.62647694326</v>
      </c>
      <c r="O112" s="237">
        <f t="shared" si="1"/>
        <v>136951.72984518574</v>
      </c>
      <c r="P112" s="238">
        <v>1</v>
      </c>
      <c r="Q112" s="239">
        <v>1</v>
      </c>
      <c r="R112" s="238">
        <v>1</v>
      </c>
      <c r="S112" s="239">
        <v>1</v>
      </c>
      <c r="T112" s="240"/>
      <c r="U112" s="241"/>
      <c r="V112" s="237"/>
    </row>
    <row r="113" spans="1:22" x14ac:dyDescent="0.2">
      <c r="A113" s="233" t="s">
        <v>84</v>
      </c>
      <c r="B113" s="234" t="s">
        <v>353</v>
      </c>
      <c r="C113" s="234" t="s">
        <v>493</v>
      </c>
      <c r="D113" s="235">
        <v>0</v>
      </c>
      <c r="E113" s="234" t="s">
        <v>490</v>
      </c>
      <c r="F113" s="236">
        <v>40</v>
      </c>
      <c r="G113" s="237">
        <v>40</v>
      </c>
      <c r="H113" s="236">
        <v>0</v>
      </c>
      <c r="I113" s="237">
        <v>0</v>
      </c>
      <c r="J113" s="236">
        <v>0</v>
      </c>
      <c r="K113" s="237">
        <v>0</v>
      </c>
      <c r="L113" s="236">
        <v>0</v>
      </c>
      <c r="M113" s="237">
        <v>0</v>
      </c>
      <c r="N113" s="236">
        <f t="shared" si="1"/>
        <v>15166.968523373735</v>
      </c>
      <c r="O113" s="237">
        <f t="shared" si="1"/>
        <v>15166.968523373735</v>
      </c>
      <c r="P113" s="238">
        <v>1</v>
      </c>
      <c r="Q113" s="239">
        <v>1</v>
      </c>
      <c r="R113" s="238">
        <v>1</v>
      </c>
      <c r="S113" s="239">
        <v>1</v>
      </c>
      <c r="T113" s="240"/>
      <c r="U113" s="241"/>
      <c r="V113" s="237"/>
    </row>
    <row r="114" spans="1:22" x14ac:dyDescent="0.2">
      <c r="A114" s="233" t="s">
        <v>86</v>
      </c>
      <c r="B114" s="234" t="s">
        <v>354</v>
      </c>
      <c r="C114" s="234" t="s">
        <v>489</v>
      </c>
      <c r="D114" s="235">
        <v>1</v>
      </c>
      <c r="E114" s="234" t="s">
        <v>494</v>
      </c>
      <c r="F114" s="236">
        <v>48000</v>
      </c>
      <c r="G114" s="237">
        <v>48000</v>
      </c>
      <c r="H114" s="236">
        <v>20169</v>
      </c>
      <c r="I114" s="237">
        <v>25840</v>
      </c>
      <c r="J114" s="236">
        <v>31494</v>
      </c>
      <c r="K114" s="237">
        <v>36749</v>
      </c>
      <c r="L114" s="236">
        <v>26087</v>
      </c>
      <c r="M114" s="237">
        <v>32045</v>
      </c>
      <c r="N114" s="236">
        <f t="shared" si="1"/>
        <v>4399641.0565659031</v>
      </c>
      <c r="O114" s="237">
        <f t="shared" si="1"/>
        <v>4611882.3184411312</v>
      </c>
      <c r="P114" s="238">
        <v>1</v>
      </c>
      <c r="Q114" s="239">
        <v>1</v>
      </c>
      <c r="R114" s="238">
        <v>1</v>
      </c>
      <c r="S114" s="239">
        <v>1</v>
      </c>
      <c r="T114" s="240">
        <v>9938171.7851325404</v>
      </c>
      <c r="U114" s="241">
        <v>10331341.13419106</v>
      </c>
      <c r="V114" s="237">
        <v>10134756.4596618</v>
      </c>
    </row>
    <row r="115" spans="1:22" x14ac:dyDescent="0.2">
      <c r="A115" s="233" t="s">
        <v>86</v>
      </c>
      <c r="B115" s="234" t="s">
        <v>354</v>
      </c>
      <c r="C115" s="234" t="s">
        <v>489</v>
      </c>
      <c r="D115" s="235">
        <v>0</v>
      </c>
      <c r="E115" s="234" t="s">
        <v>490</v>
      </c>
      <c r="F115" s="236">
        <v>6500</v>
      </c>
      <c r="G115" s="237">
        <v>6500</v>
      </c>
      <c r="H115" s="236">
        <v>2846</v>
      </c>
      <c r="I115" s="237">
        <v>3822</v>
      </c>
      <c r="J115" s="236">
        <v>5392</v>
      </c>
      <c r="K115" s="237">
        <v>5349</v>
      </c>
      <c r="L115" s="236">
        <v>4772</v>
      </c>
      <c r="M115" s="237">
        <v>5006</v>
      </c>
      <c r="N115" s="236">
        <f t="shared" si="1"/>
        <v>949194.68689117522</v>
      </c>
      <c r="O115" s="237">
        <f t="shared" si="1"/>
        <v>946667.40187980887</v>
      </c>
      <c r="P115" s="238">
        <v>1</v>
      </c>
      <c r="Q115" s="239">
        <v>1</v>
      </c>
      <c r="R115" s="238">
        <v>1</v>
      </c>
      <c r="S115" s="239">
        <v>1</v>
      </c>
      <c r="T115" s="240"/>
      <c r="U115" s="241"/>
      <c r="V115" s="237"/>
    </row>
    <row r="116" spans="1:22" x14ac:dyDescent="0.2">
      <c r="A116" s="233" t="s">
        <v>86</v>
      </c>
      <c r="B116" s="234" t="s">
        <v>354</v>
      </c>
      <c r="C116" s="234" t="s">
        <v>489</v>
      </c>
      <c r="D116" s="235">
        <v>0</v>
      </c>
      <c r="E116" s="234" t="s">
        <v>490</v>
      </c>
      <c r="F116" s="236">
        <v>7000</v>
      </c>
      <c r="G116" s="237">
        <v>7000</v>
      </c>
      <c r="H116" s="236">
        <v>1790</v>
      </c>
      <c r="I116" s="237">
        <v>2740</v>
      </c>
      <c r="J116" s="236">
        <v>3263</v>
      </c>
      <c r="K116" s="237">
        <v>5526</v>
      </c>
      <c r="L116" s="236">
        <v>3097</v>
      </c>
      <c r="M116" s="237">
        <v>4061</v>
      </c>
      <c r="N116" s="236">
        <f t="shared" si="1"/>
        <v>851658.72083162342</v>
      </c>
      <c r="O116" s="237">
        <f t="shared" si="1"/>
        <v>986183.25389035651</v>
      </c>
      <c r="P116" s="238">
        <v>1</v>
      </c>
      <c r="Q116" s="239">
        <v>1</v>
      </c>
      <c r="R116" s="238">
        <v>1</v>
      </c>
      <c r="S116" s="239">
        <v>1</v>
      </c>
      <c r="T116" s="240"/>
      <c r="U116" s="241"/>
      <c r="V116" s="237"/>
    </row>
    <row r="117" spans="1:22" x14ac:dyDescent="0.2">
      <c r="A117" s="233" t="s">
        <v>86</v>
      </c>
      <c r="B117" s="234" t="s">
        <v>354</v>
      </c>
      <c r="C117" s="234" t="s">
        <v>489</v>
      </c>
      <c r="D117" s="235">
        <v>1</v>
      </c>
      <c r="E117" s="234" t="s">
        <v>494</v>
      </c>
      <c r="F117" s="236">
        <v>12000</v>
      </c>
      <c r="G117" s="237">
        <v>12000</v>
      </c>
      <c r="H117" s="236">
        <v>5300</v>
      </c>
      <c r="I117" s="237">
        <v>7329</v>
      </c>
      <c r="J117" s="236">
        <v>11171</v>
      </c>
      <c r="K117" s="237">
        <v>10085</v>
      </c>
      <c r="L117" s="236">
        <v>8179</v>
      </c>
      <c r="M117" s="237">
        <v>8610</v>
      </c>
      <c r="N117" s="236">
        <f t="shared" si="1"/>
        <v>1775703.7842123765</v>
      </c>
      <c r="O117" s="237">
        <f t="shared" si="1"/>
        <v>1714063.2879574257</v>
      </c>
      <c r="P117" s="238">
        <v>1</v>
      </c>
      <c r="Q117" s="239">
        <v>1</v>
      </c>
      <c r="R117" s="238">
        <v>1</v>
      </c>
      <c r="S117" s="239">
        <v>1</v>
      </c>
      <c r="T117" s="240"/>
      <c r="U117" s="241"/>
      <c r="V117" s="237"/>
    </row>
    <row r="118" spans="1:22" x14ac:dyDescent="0.2">
      <c r="A118" s="233" t="s">
        <v>86</v>
      </c>
      <c r="B118" s="234" t="s">
        <v>354</v>
      </c>
      <c r="C118" s="234" t="s">
        <v>489</v>
      </c>
      <c r="D118" s="235">
        <v>0</v>
      </c>
      <c r="E118" s="234" t="s">
        <v>490</v>
      </c>
      <c r="F118" s="236">
        <v>13000</v>
      </c>
      <c r="G118" s="237">
        <v>13000</v>
      </c>
      <c r="H118" s="236">
        <v>4991</v>
      </c>
      <c r="I118" s="237">
        <v>8173</v>
      </c>
      <c r="J118" s="236">
        <v>9676</v>
      </c>
      <c r="K118" s="237">
        <v>11746</v>
      </c>
      <c r="L118" s="236">
        <v>7284</v>
      </c>
      <c r="M118" s="237">
        <v>8605</v>
      </c>
      <c r="N118" s="236">
        <f t="shared" si="1"/>
        <v>1526386.7863302315</v>
      </c>
      <c r="O118" s="237">
        <f t="shared" si="1"/>
        <v>1627748.7785302759</v>
      </c>
      <c r="P118" s="238">
        <v>1</v>
      </c>
      <c r="Q118" s="239">
        <v>1</v>
      </c>
      <c r="R118" s="238">
        <v>1</v>
      </c>
      <c r="S118" s="239">
        <v>1</v>
      </c>
      <c r="T118" s="240"/>
      <c r="U118" s="241"/>
      <c r="V118" s="237"/>
    </row>
    <row r="119" spans="1:22" x14ac:dyDescent="0.2">
      <c r="A119" s="233" t="s">
        <v>86</v>
      </c>
      <c r="B119" s="234" t="s">
        <v>354</v>
      </c>
      <c r="C119" s="234" t="s">
        <v>489</v>
      </c>
      <c r="D119" s="235">
        <v>0</v>
      </c>
      <c r="E119" s="234" t="s">
        <v>490</v>
      </c>
      <c r="F119" s="236">
        <v>2500</v>
      </c>
      <c r="G119" s="237">
        <v>2500</v>
      </c>
      <c r="H119" s="236">
        <v>749</v>
      </c>
      <c r="I119" s="237">
        <v>911</v>
      </c>
      <c r="J119" s="236">
        <v>1257</v>
      </c>
      <c r="K119" s="237">
        <v>1212</v>
      </c>
      <c r="L119" s="236">
        <v>1627</v>
      </c>
      <c r="M119" s="237">
        <v>1746</v>
      </c>
      <c r="N119" s="236">
        <f t="shared" si="1"/>
        <v>435586.75030123279</v>
      </c>
      <c r="O119" s="237">
        <f t="shared" si="1"/>
        <v>444796.09349206212</v>
      </c>
      <c r="P119" s="238">
        <v>1</v>
      </c>
      <c r="Q119" s="239">
        <v>1</v>
      </c>
      <c r="R119" s="238">
        <v>1</v>
      </c>
      <c r="S119" s="239">
        <v>1</v>
      </c>
      <c r="T119" s="240"/>
      <c r="U119" s="241"/>
      <c r="V119" s="237"/>
    </row>
    <row r="120" spans="1:22" x14ac:dyDescent="0.2">
      <c r="A120" s="233" t="s">
        <v>88</v>
      </c>
      <c r="B120" s="234" t="s">
        <v>355</v>
      </c>
      <c r="C120" s="234" t="s">
        <v>489</v>
      </c>
      <c r="D120" s="235">
        <v>1</v>
      </c>
      <c r="E120" s="234" t="s">
        <v>494</v>
      </c>
      <c r="F120" s="236">
        <v>31696</v>
      </c>
      <c r="G120" s="237">
        <v>31696</v>
      </c>
      <c r="H120" s="236">
        <v>14636</v>
      </c>
      <c r="I120" s="237">
        <v>17326</v>
      </c>
      <c r="J120" s="236">
        <v>22073</v>
      </c>
      <c r="K120" s="237">
        <v>23399</v>
      </c>
      <c r="L120" s="236">
        <v>21941</v>
      </c>
      <c r="M120" s="237">
        <v>24982</v>
      </c>
      <c r="N120" s="236">
        <f t="shared" si="1"/>
        <v>3299458.6225939621</v>
      </c>
      <c r="O120" s="237">
        <f t="shared" si="1"/>
        <v>3429922.0376061327</v>
      </c>
      <c r="P120" s="238">
        <v>1</v>
      </c>
      <c r="Q120" s="239">
        <v>1</v>
      </c>
      <c r="R120" s="238">
        <v>1</v>
      </c>
      <c r="S120" s="239">
        <v>1</v>
      </c>
      <c r="T120" s="240">
        <v>3299458.6225939621</v>
      </c>
      <c r="U120" s="241">
        <v>3429922.0376061327</v>
      </c>
      <c r="V120" s="237">
        <v>3364690.3301000474</v>
      </c>
    </row>
    <row r="121" spans="1:22" x14ac:dyDescent="0.2">
      <c r="A121" s="233" t="s">
        <v>96</v>
      </c>
      <c r="B121" s="234" t="s">
        <v>359</v>
      </c>
      <c r="C121" s="234" t="s">
        <v>489</v>
      </c>
      <c r="D121" s="235">
        <v>1</v>
      </c>
      <c r="E121" s="234" t="s">
        <v>494</v>
      </c>
      <c r="F121" s="236">
        <v>60000</v>
      </c>
      <c r="G121" s="237">
        <v>60000</v>
      </c>
      <c r="H121" s="236">
        <v>52271</v>
      </c>
      <c r="I121" s="237">
        <v>49607</v>
      </c>
      <c r="J121" s="236">
        <v>71703</v>
      </c>
      <c r="K121" s="237">
        <v>67895</v>
      </c>
      <c r="L121" s="236">
        <v>55050</v>
      </c>
      <c r="M121" s="237">
        <v>53735</v>
      </c>
      <c r="N121" s="236">
        <f t="shared" si="1"/>
        <v>6379601.8540733727</v>
      </c>
      <c r="O121" s="237">
        <f t="shared" si="1"/>
        <v>6243317.03548891</v>
      </c>
      <c r="P121" s="238">
        <v>1</v>
      </c>
      <c r="Q121" s="239">
        <v>1</v>
      </c>
      <c r="R121" s="238">
        <v>1</v>
      </c>
      <c r="S121" s="239">
        <v>1</v>
      </c>
      <c r="T121" s="240">
        <v>6379601.8540733727</v>
      </c>
      <c r="U121" s="241">
        <v>6243317.03548891</v>
      </c>
      <c r="V121" s="237">
        <v>6311459.4447811414</v>
      </c>
    </row>
    <row r="122" spans="1:22" x14ac:dyDescent="0.2">
      <c r="A122" s="233" t="s">
        <v>98</v>
      </c>
      <c r="B122" s="234" t="s">
        <v>360</v>
      </c>
      <c r="C122" s="234" t="s">
        <v>489</v>
      </c>
      <c r="D122" s="235">
        <v>0</v>
      </c>
      <c r="E122" s="234" t="s">
        <v>490</v>
      </c>
      <c r="F122" s="236">
        <v>27500</v>
      </c>
      <c r="G122" s="237">
        <v>27500</v>
      </c>
      <c r="H122" s="236">
        <v>15782.05</v>
      </c>
      <c r="I122" s="237">
        <v>15987.03</v>
      </c>
      <c r="J122" s="236">
        <v>21011.46</v>
      </c>
      <c r="K122" s="237">
        <v>20517.96</v>
      </c>
      <c r="L122" s="236">
        <v>17660.73</v>
      </c>
      <c r="M122" s="237">
        <v>1838.36</v>
      </c>
      <c r="N122" s="236">
        <f t="shared" si="1"/>
        <v>2671462.7934912089</v>
      </c>
      <c r="O122" s="237">
        <f t="shared" si="1"/>
        <v>2651433.987795623</v>
      </c>
      <c r="P122" s="238">
        <v>1</v>
      </c>
      <c r="Q122" s="239">
        <v>1</v>
      </c>
      <c r="R122" s="238">
        <v>1</v>
      </c>
      <c r="S122" s="239">
        <v>1</v>
      </c>
      <c r="T122" s="240">
        <v>7134401.2244845442</v>
      </c>
      <c r="U122" s="241">
        <v>6778243.7654703856</v>
      </c>
      <c r="V122" s="237">
        <v>6956322.4949774649</v>
      </c>
    </row>
    <row r="123" spans="1:22" x14ac:dyDescent="0.2">
      <c r="A123" s="233" t="s">
        <v>98</v>
      </c>
      <c r="B123" s="234" t="s">
        <v>360</v>
      </c>
      <c r="C123" s="234" t="s">
        <v>495</v>
      </c>
      <c r="D123" s="235">
        <v>0</v>
      </c>
      <c r="E123" s="234" t="s">
        <v>490</v>
      </c>
      <c r="F123" s="236">
        <v>4200</v>
      </c>
      <c r="G123" s="237">
        <v>4200</v>
      </c>
      <c r="H123" s="236">
        <v>1271.83</v>
      </c>
      <c r="I123" s="237">
        <v>965.75</v>
      </c>
      <c r="J123" s="236">
        <v>2025.12</v>
      </c>
      <c r="K123" s="237">
        <v>1436.89</v>
      </c>
      <c r="L123" s="236">
        <v>1621.92</v>
      </c>
      <c r="M123" s="237">
        <v>1289.73</v>
      </c>
      <c r="N123" s="236">
        <f t="shared" si="1"/>
        <v>508961.00338404131</v>
      </c>
      <c r="O123" s="237">
        <f t="shared" si="1"/>
        <v>478160.59285500844</v>
      </c>
      <c r="P123" s="238">
        <v>1</v>
      </c>
      <c r="Q123" s="239">
        <v>1</v>
      </c>
      <c r="R123" s="238">
        <v>1</v>
      </c>
      <c r="S123" s="239">
        <v>1</v>
      </c>
      <c r="T123" s="240"/>
      <c r="U123" s="241"/>
      <c r="V123" s="237"/>
    </row>
    <row r="124" spans="1:22" x14ac:dyDescent="0.2">
      <c r="A124" s="233" t="s">
        <v>98</v>
      </c>
      <c r="B124" s="234" t="s">
        <v>360</v>
      </c>
      <c r="C124" s="234" t="s">
        <v>489</v>
      </c>
      <c r="D124" s="235">
        <v>0</v>
      </c>
      <c r="E124" s="234" t="s">
        <v>490</v>
      </c>
      <c r="F124" s="236">
        <v>48000</v>
      </c>
      <c r="G124" s="237">
        <v>48000</v>
      </c>
      <c r="H124" s="236">
        <v>24535.98</v>
      </c>
      <c r="I124" s="237">
        <v>19577.310000000001</v>
      </c>
      <c r="J124" s="236">
        <v>34643.730000000003</v>
      </c>
      <c r="K124" s="237">
        <v>26094.95</v>
      </c>
      <c r="L124" s="236">
        <v>25992.92</v>
      </c>
      <c r="M124" s="237">
        <v>25212.560000000001</v>
      </c>
      <c r="N124" s="236">
        <f t="shared" si="1"/>
        <v>3953977.4276092937</v>
      </c>
      <c r="O124" s="237">
        <f t="shared" si="1"/>
        <v>3648649.1848197542</v>
      </c>
      <c r="P124" s="238">
        <v>1</v>
      </c>
      <c r="Q124" s="239">
        <v>1</v>
      </c>
      <c r="R124" s="238">
        <v>1</v>
      </c>
      <c r="S124" s="239">
        <v>1</v>
      </c>
      <c r="T124" s="240"/>
      <c r="U124" s="241"/>
      <c r="V124" s="237"/>
    </row>
    <row r="125" spans="1:22" x14ac:dyDescent="0.2">
      <c r="A125" s="233" t="s">
        <v>100</v>
      </c>
      <c r="B125" s="234" t="s">
        <v>361</v>
      </c>
      <c r="C125" s="234" t="s">
        <v>493</v>
      </c>
      <c r="D125" s="235">
        <v>0</v>
      </c>
      <c r="E125" s="234" t="s">
        <v>490</v>
      </c>
      <c r="F125" s="236">
        <v>50</v>
      </c>
      <c r="G125" s="237">
        <v>50</v>
      </c>
      <c r="H125" s="236">
        <v>0</v>
      </c>
      <c r="I125" s="237">
        <v>0</v>
      </c>
      <c r="J125" s="236">
        <v>0</v>
      </c>
      <c r="K125" s="237">
        <v>0</v>
      </c>
      <c r="L125" s="236">
        <v>50</v>
      </c>
      <c r="M125" s="237">
        <v>50</v>
      </c>
      <c r="N125" s="236">
        <f t="shared" si="1"/>
        <v>24402.237516078338</v>
      </c>
      <c r="O125" s="237">
        <f t="shared" si="1"/>
        <v>24402.237516078338</v>
      </c>
      <c r="P125" s="238">
        <v>1</v>
      </c>
      <c r="Q125" s="239">
        <v>1</v>
      </c>
      <c r="R125" s="238">
        <v>1</v>
      </c>
      <c r="S125" s="239">
        <v>1</v>
      </c>
      <c r="T125" s="240">
        <v>9977344.4669049326</v>
      </c>
      <c r="U125" s="241">
        <v>10878610.244435435</v>
      </c>
      <c r="V125" s="237">
        <v>10427977.355670184</v>
      </c>
    </row>
    <row r="126" spans="1:22" x14ac:dyDescent="0.2">
      <c r="A126" s="233" t="s">
        <v>100</v>
      </c>
      <c r="B126" s="234" t="s">
        <v>361</v>
      </c>
      <c r="C126" s="234" t="s">
        <v>493</v>
      </c>
      <c r="D126" s="235">
        <v>0</v>
      </c>
      <c r="E126" s="234" t="s">
        <v>490</v>
      </c>
      <c r="F126" s="236">
        <v>40</v>
      </c>
      <c r="G126" s="237">
        <v>40</v>
      </c>
      <c r="H126" s="236">
        <v>0</v>
      </c>
      <c r="I126" s="237">
        <v>0</v>
      </c>
      <c r="J126" s="236">
        <v>0</v>
      </c>
      <c r="K126" s="237">
        <v>0</v>
      </c>
      <c r="L126" s="236">
        <v>40</v>
      </c>
      <c r="M126" s="237">
        <v>40</v>
      </c>
      <c r="N126" s="236">
        <f t="shared" si="1"/>
        <v>21733.684246410485</v>
      </c>
      <c r="O126" s="237">
        <f t="shared" si="1"/>
        <v>21733.684246410485</v>
      </c>
      <c r="P126" s="238">
        <v>1</v>
      </c>
      <c r="Q126" s="239">
        <v>1</v>
      </c>
      <c r="R126" s="238">
        <v>1</v>
      </c>
      <c r="S126" s="239">
        <v>1</v>
      </c>
      <c r="T126" s="240"/>
      <c r="U126" s="241"/>
      <c r="V126" s="237"/>
    </row>
    <row r="127" spans="1:22" x14ac:dyDescent="0.2">
      <c r="A127" s="233" t="s">
        <v>100</v>
      </c>
      <c r="B127" s="234" t="s">
        <v>361</v>
      </c>
      <c r="C127" s="234" t="s">
        <v>489</v>
      </c>
      <c r="D127" s="235">
        <v>1</v>
      </c>
      <c r="E127" s="234" t="s">
        <v>494</v>
      </c>
      <c r="F127" s="236">
        <v>4596</v>
      </c>
      <c r="G127" s="237">
        <v>4596</v>
      </c>
      <c r="H127" s="236">
        <v>2119</v>
      </c>
      <c r="I127" s="237">
        <v>2345</v>
      </c>
      <c r="J127" s="236">
        <v>2568</v>
      </c>
      <c r="K127" s="237">
        <v>3302</v>
      </c>
      <c r="L127" s="236">
        <v>2354</v>
      </c>
      <c r="M127" s="237">
        <v>2813</v>
      </c>
      <c r="N127" s="236">
        <f t="shared" si="1"/>
        <v>748454.956894762</v>
      </c>
      <c r="O127" s="237">
        <f t="shared" si="1"/>
        <v>804162.41550932685</v>
      </c>
      <c r="P127" s="238">
        <v>1</v>
      </c>
      <c r="Q127" s="239">
        <v>1</v>
      </c>
      <c r="R127" s="238">
        <v>1</v>
      </c>
      <c r="S127" s="239">
        <v>1</v>
      </c>
      <c r="T127" s="240"/>
      <c r="U127" s="241"/>
      <c r="V127" s="237"/>
    </row>
    <row r="128" spans="1:22" x14ac:dyDescent="0.2">
      <c r="A128" s="233" t="s">
        <v>100</v>
      </c>
      <c r="B128" s="234" t="s">
        <v>361</v>
      </c>
      <c r="C128" s="234" t="s">
        <v>489</v>
      </c>
      <c r="D128" s="235">
        <v>0</v>
      </c>
      <c r="E128" s="234" t="s">
        <v>490</v>
      </c>
      <c r="F128" s="236">
        <v>4520</v>
      </c>
      <c r="G128" s="237">
        <v>4520</v>
      </c>
      <c r="H128" s="236">
        <v>1226</v>
      </c>
      <c r="I128" s="237">
        <v>1659</v>
      </c>
      <c r="J128" s="236">
        <v>1648</v>
      </c>
      <c r="K128" s="237">
        <v>2230</v>
      </c>
      <c r="L128" s="236">
        <v>2807</v>
      </c>
      <c r="M128" s="237">
        <v>2758</v>
      </c>
      <c r="N128" s="236">
        <f t="shared" si="1"/>
        <v>664589.33670917957</v>
      </c>
      <c r="O128" s="237">
        <f t="shared" si="1"/>
        <v>661315.28627785773</v>
      </c>
      <c r="P128" s="238">
        <v>1</v>
      </c>
      <c r="Q128" s="239">
        <v>1</v>
      </c>
      <c r="R128" s="238">
        <v>1</v>
      </c>
      <c r="S128" s="239">
        <v>1</v>
      </c>
      <c r="T128" s="240"/>
      <c r="U128" s="241"/>
      <c r="V128" s="237"/>
    </row>
    <row r="129" spans="1:22" x14ac:dyDescent="0.2">
      <c r="A129" s="233" t="s">
        <v>100</v>
      </c>
      <c r="B129" s="234" t="s">
        <v>361</v>
      </c>
      <c r="C129" s="234" t="s">
        <v>491</v>
      </c>
      <c r="D129" s="235">
        <v>0</v>
      </c>
      <c r="E129" s="234" t="s">
        <v>490</v>
      </c>
      <c r="F129" s="236">
        <v>1500</v>
      </c>
      <c r="G129" s="237">
        <v>1500</v>
      </c>
      <c r="H129" s="236">
        <v>0</v>
      </c>
      <c r="I129" s="237">
        <v>0</v>
      </c>
      <c r="J129" s="236">
        <v>0</v>
      </c>
      <c r="K129" s="237">
        <v>0</v>
      </c>
      <c r="L129" s="236">
        <v>524</v>
      </c>
      <c r="M129" s="237">
        <v>529</v>
      </c>
      <c r="N129" s="236">
        <f t="shared" si="1"/>
        <v>257833.07359477476</v>
      </c>
      <c r="O129" s="237">
        <f t="shared" si="1"/>
        <v>258301.70829473884</v>
      </c>
      <c r="P129" s="238">
        <v>1</v>
      </c>
      <c r="Q129" s="239">
        <v>1</v>
      </c>
      <c r="R129" s="238">
        <v>1</v>
      </c>
      <c r="S129" s="239">
        <v>1</v>
      </c>
      <c r="T129" s="240"/>
      <c r="U129" s="241"/>
      <c r="V129" s="237"/>
    </row>
    <row r="130" spans="1:22" x14ac:dyDescent="0.2">
      <c r="A130" s="233" t="s">
        <v>100</v>
      </c>
      <c r="B130" s="234" t="s">
        <v>361</v>
      </c>
      <c r="C130" s="234" t="s">
        <v>492</v>
      </c>
      <c r="D130" s="235">
        <v>0</v>
      </c>
      <c r="E130" s="234" t="s">
        <v>490</v>
      </c>
      <c r="F130" s="236">
        <v>120</v>
      </c>
      <c r="G130" s="237">
        <v>120</v>
      </c>
      <c r="H130" s="236">
        <v>0</v>
      </c>
      <c r="I130" s="237">
        <v>0</v>
      </c>
      <c r="J130" s="236">
        <v>0</v>
      </c>
      <c r="K130" s="237">
        <v>0</v>
      </c>
      <c r="L130" s="236">
        <v>75</v>
      </c>
      <c r="M130" s="237">
        <v>33</v>
      </c>
      <c r="N130" s="236">
        <f t="shared" si="1"/>
        <v>57643.158446427617</v>
      </c>
      <c r="O130" s="237">
        <f t="shared" si="1"/>
        <v>49487.719708523931</v>
      </c>
      <c r="P130" s="238">
        <v>1</v>
      </c>
      <c r="Q130" s="239">
        <v>1</v>
      </c>
      <c r="R130" s="238">
        <v>1</v>
      </c>
      <c r="S130" s="239">
        <v>1</v>
      </c>
      <c r="T130" s="240"/>
      <c r="U130" s="241"/>
      <c r="V130" s="237"/>
    </row>
    <row r="131" spans="1:22" x14ac:dyDescent="0.2">
      <c r="A131" s="233" t="s">
        <v>100</v>
      </c>
      <c r="B131" s="234" t="s">
        <v>361</v>
      </c>
      <c r="C131" s="234" t="s">
        <v>493</v>
      </c>
      <c r="D131" s="235">
        <v>0</v>
      </c>
      <c r="E131" s="234" t="s">
        <v>490</v>
      </c>
      <c r="F131" s="236">
        <v>85</v>
      </c>
      <c r="G131" s="237">
        <v>85</v>
      </c>
      <c r="H131" s="236">
        <v>0</v>
      </c>
      <c r="I131" s="237">
        <v>0</v>
      </c>
      <c r="J131" s="236">
        <v>0</v>
      </c>
      <c r="K131" s="237">
        <v>0</v>
      </c>
      <c r="L131" s="236">
        <v>85</v>
      </c>
      <c r="M131" s="237">
        <v>85</v>
      </c>
      <c r="N131" s="236">
        <f t="shared" ref="N131:O194" si="2">IF($C131="M",
(AVERAGE(F131*P131,MAX(H131,J131,L131)*R131)^0.519)*3203.7913,
IF(OR($C131="MB",$C131="MK",$C131="MBK",$C131="MBN"),
(AVERAGE(F131*P131,MAX(H131,J131,L131)*R131)^0.6289)*3234.9142,
IF(AND($E131="Land+Sommerhus",OR($C131="MBNKD",$C131="MBNK/MBND")),
(AVERAGE(F131*P131,MAX(H131,J131,L131)*R131)^0.736)*1583.1635,
IF(AND($E131="Byzone",OR($C131="MBNKD",$C131="MBNK/MBND")),
(AVERAGE(F131*P131,MAX(H131,J131,L131)*R131)^0.736)*1812.7138,
0))))</f>
        <v>32139.020759428484</v>
      </c>
      <c r="O131" s="237">
        <f t="shared" si="2"/>
        <v>32139.020759428484</v>
      </c>
      <c r="P131" s="238">
        <v>1</v>
      </c>
      <c r="Q131" s="239">
        <v>1</v>
      </c>
      <c r="R131" s="238">
        <v>1</v>
      </c>
      <c r="S131" s="239">
        <v>1</v>
      </c>
      <c r="T131" s="240"/>
      <c r="U131" s="241"/>
      <c r="V131" s="237"/>
    </row>
    <row r="132" spans="1:22" x14ac:dyDescent="0.2">
      <c r="A132" s="233" t="s">
        <v>100</v>
      </c>
      <c r="B132" s="234" t="s">
        <v>361</v>
      </c>
      <c r="C132" s="234" t="s">
        <v>493</v>
      </c>
      <c r="D132" s="235">
        <v>0</v>
      </c>
      <c r="E132" s="234" t="s">
        <v>490</v>
      </c>
      <c r="F132" s="236">
        <v>75</v>
      </c>
      <c r="G132" s="237">
        <v>75</v>
      </c>
      <c r="H132" s="236">
        <v>0</v>
      </c>
      <c r="I132" s="237">
        <v>0</v>
      </c>
      <c r="J132" s="236">
        <v>0</v>
      </c>
      <c r="K132" s="237">
        <v>0</v>
      </c>
      <c r="L132" s="236">
        <v>75</v>
      </c>
      <c r="M132" s="237">
        <v>75</v>
      </c>
      <c r="N132" s="236">
        <f t="shared" si="2"/>
        <v>30117.645242678227</v>
      </c>
      <c r="O132" s="237">
        <f t="shared" si="2"/>
        <v>30117.645242678227</v>
      </c>
      <c r="P132" s="238">
        <v>1</v>
      </c>
      <c r="Q132" s="239">
        <v>1</v>
      </c>
      <c r="R132" s="238">
        <v>1</v>
      </c>
      <c r="S132" s="239">
        <v>1</v>
      </c>
      <c r="T132" s="240"/>
      <c r="U132" s="241"/>
      <c r="V132" s="237"/>
    </row>
    <row r="133" spans="1:22" x14ac:dyDescent="0.2">
      <c r="A133" s="233" t="s">
        <v>100</v>
      </c>
      <c r="B133" s="234" t="s">
        <v>361</v>
      </c>
      <c r="C133" s="234" t="s">
        <v>489</v>
      </c>
      <c r="D133" s="235">
        <v>1</v>
      </c>
      <c r="E133" s="234" t="s">
        <v>494</v>
      </c>
      <c r="F133" s="236">
        <v>35794</v>
      </c>
      <c r="G133" s="237">
        <v>35794</v>
      </c>
      <c r="H133" s="236">
        <v>18881</v>
      </c>
      <c r="I133" s="237">
        <v>27634</v>
      </c>
      <c r="J133" s="236">
        <v>27490</v>
      </c>
      <c r="K133" s="237">
        <v>43410</v>
      </c>
      <c r="L133" s="236">
        <v>28316</v>
      </c>
      <c r="M133" s="237">
        <v>37099</v>
      </c>
      <c r="N133" s="236">
        <f t="shared" si="2"/>
        <v>3755506.6555437986</v>
      </c>
      <c r="O133" s="237">
        <f t="shared" si="2"/>
        <v>4387822.4000171013</v>
      </c>
      <c r="P133" s="238">
        <v>1</v>
      </c>
      <c r="Q133" s="239">
        <v>1</v>
      </c>
      <c r="R133" s="238">
        <v>1</v>
      </c>
      <c r="S133" s="239">
        <v>1</v>
      </c>
      <c r="T133" s="240"/>
      <c r="U133" s="241"/>
      <c r="V133" s="237"/>
    </row>
    <row r="134" spans="1:22" x14ac:dyDescent="0.2">
      <c r="A134" s="233" t="s">
        <v>100</v>
      </c>
      <c r="B134" s="234" t="s">
        <v>361</v>
      </c>
      <c r="C134" s="234" t="s">
        <v>489</v>
      </c>
      <c r="D134" s="235">
        <v>0</v>
      </c>
      <c r="E134" s="234" t="s">
        <v>490</v>
      </c>
      <c r="F134" s="236">
        <v>20328</v>
      </c>
      <c r="G134" s="237">
        <v>20328</v>
      </c>
      <c r="H134" s="236">
        <v>5334</v>
      </c>
      <c r="I134" s="237">
        <v>5825</v>
      </c>
      <c r="J134" s="236">
        <v>8364</v>
      </c>
      <c r="K134" s="237">
        <v>8497</v>
      </c>
      <c r="L134" s="236">
        <v>7525</v>
      </c>
      <c r="M134" s="237">
        <v>7428</v>
      </c>
      <c r="N134" s="236">
        <f t="shared" si="2"/>
        <v>1815012.6527170436</v>
      </c>
      <c r="O134" s="237">
        <f t="shared" si="2"/>
        <v>1821201.1184643114</v>
      </c>
      <c r="P134" s="238">
        <v>1</v>
      </c>
      <c r="Q134" s="239">
        <v>1</v>
      </c>
      <c r="R134" s="238">
        <v>1</v>
      </c>
      <c r="S134" s="239">
        <v>1</v>
      </c>
      <c r="T134" s="240"/>
      <c r="U134" s="241"/>
      <c r="V134" s="237"/>
    </row>
    <row r="135" spans="1:22" x14ac:dyDescent="0.2">
      <c r="A135" s="233" t="s">
        <v>100</v>
      </c>
      <c r="B135" s="234" t="s">
        <v>361</v>
      </c>
      <c r="C135" s="234" t="s">
        <v>489</v>
      </c>
      <c r="D135" s="235">
        <v>0</v>
      </c>
      <c r="E135" s="234" t="s">
        <v>490</v>
      </c>
      <c r="F135" s="236">
        <v>6823</v>
      </c>
      <c r="G135" s="237">
        <v>6823</v>
      </c>
      <c r="H135" s="236">
        <v>3408</v>
      </c>
      <c r="I135" s="237">
        <v>5185</v>
      </c>
      <c r="J135" s="236">
        <v>5106</v>
      </c>
      <c r="K135" s="237">
        <v>6719</v>
      </c>
      <c r="L135" s="236">
        <v>5080</v>
      </c>
      <c r="M135" s="237">
        <v>6260</v>
      </c>
      <c r="N135" s="236">
        <f t="shared" si="2"/>
        <v>951367.396926107</v>
      </c>
      <c r="O135" s="237">
        <f t="shared" si="2"/>
        <v>1044446.5978226869</v>
      </c>
      <c r="P135" s="238">
        <v>1</v>
      </c>
      <c r="Q135" s="239">
        <v>1</v>
      </c>
      <c r="R135" s="238">
        <v>1</v>
      </c>
      <c r="S135" s="239">
        <v>1</v>
      </c>
      <c r="T135" s="240"/>
      <c r="U135" s="241"/>
      <c r="V135" s="237"/>
    </row>
    <row r="136" spans="1:22" x14ac:dyDescent="0.2">
      <c r="A136" s="233" t="s">
        <v>100</v>
      </c>
      <c r="B136" s="234" t="s">
        <v>361</v>
      </c>
      <c r="C136" s="234" t="s">
        <v>489</v>
      </c>
      <c r="D136" s="235">
        <v>0</v>
      </c>
      <c r="E136" s="234" t="s">
        <v>490</v>
      </c>
      <c r="F136" s="236">
        <v>6009</v>
      </c>
      <c r="G136" s="237">
        <v>6009</v>
      </c>
      <c r="H136" s="236">
        <v>3114</v>
      </c>
      <c r="I136" s="237">
        <v>4579</v>
      </c>
      <c r="J136" s="236">
        <v>5210</v>
      </c>
      <c r="K136" s="237">
        <v>6251</v>
      </c>
      <c r="L136" s="236">
        <v>4021</v>
      </c>
      <c r="M136" s="237">
        <v>6053</v>
      </c>
      <c r="N136" s="236">
        <f t="shared" si="2"/>
        <v>909356.01694459445</v>
      </c>
      <c r="O136" s="237">
        <f t="shared" si="2"/>
        <v>970726.03553454997</v>
      </c>
      <c r="P136" s="238">
        <v>1</v>
      </c>
      <c r="Q136" s="239">
        <v>1</v>
      </c>
      <c r="R136" s="238">
        <v>1</v>
      </c>
      <c r="S136" s="239">
        <v>1</v>
      </c>
      <c r="T136" s="240"/>
      <c r="U136" s="241"/>
      <c r="V136" s="237"/>
    </row>
    <row r="137" spans="1:22" x14ac:dyDescent="0.2">
      <c r="A137" s="233" t="s">
        <v>100</v>
      </c>
      <c r="B137" s="234" t="s">
        <v>361</v>
      </c>
      <c r="C137" s="234" t="s">
        <v>489</v>
      </c>
      <c r="D137" s="235">
        <v>0</v>
      </c>
      <c r="E137" s="234" t="s">
        <v>490</v>
      </c>
      <c r="F137" s="236">
        <v>5763</v>
      </c>
      <c r="G137" s="237">
        <v>5763</v>
      </c>
      <c r="H137" s="236">
        <v>852</v>
      </c>
      <c r="I137" s="237">
        <v>1740</v>
      </c>
      <c r="J137" s="236">
        <v>2081</v>
      </c>
      <c r="K137" s="237">
        <v>2705</v>
      </c>
      <c r="L137" s="236">
        <v>2240</v>
      </c>
      <c r="M137" s="237">
        <v>3230</v>
      </c>
      <c r="N137" s="236">
        <f t="shared" si="2"/>
        <v>709188.63136365009</v>
      </c>
      <c r="O137" s="237">
        <f t="shared" si="2"/>
        <v>772754.37504174316</v>
      </c>
      <c r="P137" s="238">
        <v>1</v>
      </c>
      <c r="Q137" s="239">
        <v>1</v>
      </c>
      <c r="R137" s="238">
        <v>1</v>
      </c>
      <c r="S137" s="239">
        <v>1</v>
      </c>
      <c r="T137" s="240"/>
      <c r="U137" s="241"/>
      <c r="V137" s="237"/>
    </row>
    <row r="138" spans="1:22" x14ac:dyDescent="0.2">
      <c r="A138" s="233" t="s">
        <v>102</v>
      </c>
      <c r="B138" s="234" t="s">
        <v>362</v>
      </c>
      <c r="C138" s="234" t="s">
        <v>489</v>
      </c>
      <c r="D138" s="235">
        <v>1</v>
      </c>
      <c r="E138" s="234" t="s">
        <v>494</v>
      </c>
      <c r="F138" s="236">
        <v>38333</v>
      </c>
      <c r="G138" s="237">
        <v>38333</v>
      </c>
      <c r="H138" s="236">
        <v>35291</v>
      </c>
      <c r="I138" s="237">
        <v>42547</v>
      </c>
      <c r="J138" s="236">
        <v>41940</v>
      </c>
      <c r="K138" s="237">
        <v>63746</v>
      </c>
      <c r="L138" s="236">
        <v>34621</v>
      </c>
      <c r="M138" s="237">
        <v>46628</v>
      </c>
      <c r="N138" s="236">
        <f t="shared" si="2"/>
        <v>4431332.2314516176</v>
      </c>
      <c r="O138" s="237">
        <f t="shared" si="2"/>
        <v>5288693.0244530169</v>
      </c>
      <c r="P138" s="238">
        <v>1</v>
      </c>
      <c r="Q138" s="239">
        <v>1</v>
      </c>
      <c r="R138" s="238">
        <v>1</v>
      </c>
      <c r="S138" s="239">
        <v>1</v>
      </c>
      <c r="T138" s="240">
        <v>16474854.947554767</v>
      </c>
      <c r="U138" s="241">
        <v>18164168.51357507</v>
      </c>
      <c r="V138" s="237">
        <v>17319511.730564918</v>
      </c>
    </row>
    <row r="139" spans="1:22" x14ac:dyDescent="0.2">
      <c r="A139" s="233" t="s">
        <v>102</v>
      </c>
      <c r="B139" s="234" t="s">
        <v>362</v>
      </c>
      <c r="C139" s="234" t="s">
        <v>489</v>
      </c>
      <c r="D139" s="235">
        <v>1</v>
      </c>
      <c r="E139" s="234" t="s">
        <v>494</v>
      </c>
      <c r="F139" s="236">
        <v>65000</v>
      </c>
      <c r="G139" s="237">
        <v>65000</v>
      </c>
      <c r="H139" s="236">
        <v>6744</v>
      </c>
      <c r="I139" s="237">
        <v>7655</v>
      </c>
      <c r="J139" s="236">
        <v>8466</v>
      </c>
      <c r="K139" s="237">
        <v>8769</v>
      </c>
      <c r="L139" s="236">
        <v>8490</v>
      </c>
      <c r="M139" s="237">
        <v>9988</v>
      </c>
      <c r="N139" s="236">
        <f t="shared" si="2"/>
        <v>4152552.7141300212</v>
      </c>
      <c r="O139" s="237">
        <f t="shared" si="2"/>
        <v>4214684.8627835587</v>
      </c>
      <c r="P139" s="238">
        <v>1</v>
      </c>
      <c r="Q139" s="239">
        <v>1</v>
      </c>
      <c r="R139" s="238">
        <v>1</v>
      </c>
      <c r="S139" s="239">
        <v>1</v>
      </c>
      <c r="T139" s="240"/>
      <c r="U139" s="241"/>
      <c r="V139" s="237"/>
    </row>
    <row r="140" spans="1:22" x14ac:dyDescent="0.2">
      <c r="A140" s="233" t="s">
        <v>102</v>
      </c>
      <c r="B140" s="234" t="s">
        <v>362</v>
      </c>
      <c r="C140" s="234" t="s">
        <v>489</v>
      </c>
      <c r="D140" s="235">
        <v>1</v>
      </c>
      <c r="E140" s="234" t="s">
        <v>494</v>
      </c>
      <c r="F140" s="236">
        <v>10233</v>
      </c>
      <c r="G140" s="237">
        <v>10223</v>
      </c>
      <c r="H140" s="236">
        <v>8086</v>
      </c>
      <c r="I140" s="237">
        <v>11106</v>
      </c>
      <c r="J140" s="236">
        <v>10026</v>
      </c>
      <c r="K140" s="237">
        <v>13722</v>
      </c>
      <c r="L140" s="236">
        <v>7881</v>
      </c>
      <c r="M140" s="237">
        <v>11001</v>
      </c>
      <c r="N140" s="236">
        <f t="shared" si="2"/>
        <v>1608577.5953750138</v>
      </c>
      <c r="O140" s="237">
        <f t="shared" si="2"/>
        <v>1819170.0084177069</v>
      </c>
      <c r="P140" s="238">
        <v>1</v>
      </c>
      <c r="Q140" s="239">
        <v>1</v>
      </c>
      <c r="R140" s="238">
        <v>1</v>
      </c>
      <c r="S140" s="239">
        <v>1</v>
      </c>
      <c r="T140" s="240"/>
      <c r="U140" s="241"/>
      <c r="V140" s="237"/>
    </row>
    <row r="141" spans="1:22" x14ac:dyDescent="0.2">
      <c r="A141" s="233" t="s">
        <v>102</v>
      </c>
      <c r="B141" s="234" t="s">
        <v>362</v>
      </c>
      <c r="C141" s="234" t="s">
        <v>497</v>
      </c>
      <c r="D141" s="235">
        <v>0</v>
      </c>
      <c r="E141" s="234" t="s">
        <v>490</v>
      </c>
      <c r="F141" s="236">
        <v>2625</v>
      </c>
      <c r="G141" s="237">
        <v>2625</v>
      </c>
      <c r="H141" s="236">
        <v>3769</v>
      </c>
      <c r="I141" s="237">
        <v>2580</v>
      </c>
      <c r="J141" s="236">
        <v>3595</v>
      </c>
      <c r="K141" s="237">
        <v>3145</v>
      </c>
      <c r="L141" s="236">
        <v>3647</v>
      </c>
      <c r="M141" s="237">
        <v>3952</v>
      </c>
      <c r="N141" s="236">
        <f t="shared" si="2"/>
        <v>517601.3617799863</v>
      </c>
      <c r="O141" s="237">
        <f t="shared" si="2"/>
        <v>526869.0795214813</v>
      </c>
      <c r="P141" s="238">
        <v>1</v>
      </c>
      <c r="Q141" s="239">
        <v>1</v>
      </c>
      <c r="R141" s="238">
        <v>1</v>
      </c>
      <c r="S141" s="239">
        <v>1</v>
      </c>
      <c r="T141" s="240"/>
      <c r="U141" s="241"/>
      <c r="V141" s="237"/>
    </row>
    <row r="142" spans="1:22" x14ac:dyDescent="0.2">
      <c r="A142" s="233" t="s">
        <v>102</v>
      </c>
      <c r="B142" s="234" t="s">
        <v>362</v>
      </c>
      <c r="C142" s="234" t="s">
        <v>491</v>
      </c>
      <c r="D142" s="235">
        <v>0</v>
      </c>
      <c r="E142" s="234" t="s">
        <v>490</v>
      </c>
      <c r="F142" s="236">
        <v>2000</v>
      </c>
      <c r="G142" s="237">
        <v>0</v>
      </c>
      <c r="H142" s="236">
        <v>54</v>
      </c>
      <c r="I142" s="237">
        <v>0</v>
      </c>
      <c r="J142" s="236">
        <v>213</v>
      </c>
      <c r="K142" s="237">
        <v>0</v>
      </c>
      <c r="L142" s="236">
        <v>388</v>
      </c>
      <c r="M142" s="237">
        <v>0</v>
      </c>
      <c r="N142" s="236">
        <f t="shared" si="2"/>
        <v>291206.42525153339</v>
      </c>
      <c r="O142" s="237">
        <f t="shared" si="2"/>
        <v>0</v>
      </c>
      <c r="P142" s="238">
        <v>1</v>
      </c>
      <c r="Q142" s="239">
        <v>1</v>
      </c>
      <c r="R142" s="238">
        <v>1</v>
      </c>
      <c r="S142" s="239">
        <v>1</v>
      </c>
      <c r="T142" s="240"/>
      <c r="U142" s="241"/>
      <c r="V142" s="237"/>
    </row>
    <row r="143" spans="1:22" x14ac:dyDescent="0.2">
      <c r="A143" s="233" t="s">
        <v>102</v>
      </c>
      <c r="B143" s="234" t="s">
        <v>362</v>
      </c>
      <c r="C143" s="234" t="s">
        <v>495</v>
      </c>
      <c r="D143" s="235">
        <v>0</v>
      </c>
      <c r="E143" s="234" t="s">
        <v>490</v>
      </c>
      <c r="F143" s="236">
        <v>2700</v>
      </c>
      <c r="G143" s="237">
        <v>2700</v>
      </c>
      <c r="H143" s="236">
        <v>1169</v>
      </c>
      <c r="I143" s="237">
        <v>566</v>
      </c>
      <c r="J143" s="236">
        <v>1747</v>
      </c>
      <c r="K143" s="237">
        <v>992</v>
      </c>
      <c r="L143" s="236">
        <v>2036</v>
      </c>
      <c r="M143" s="237">
        <v>1267</v>
      </c>
      <c r="N143" s="236">
        <f t="shared" si="2"/>
        <v>428559.78572183469</v>
      </c>
      <c r="O143" s="237">
        <f t="shared" si="2"/>
        <v>383369.78378267866</v>
      </c>
      <c r="P143" s="238">
        <v>1</v>
      </c>
      <c r="Q143" s="239">
        <v>1</v>
      </c>
      <c r="R143" s="238">
        <v>1</v>
      </c>
      <c r="S143" s="239">
        <v>1</v>
      </c>
      <c r="T143" s="240"/>
      <c r="U143" s="241"/>
      <c r="V143" s="237"/>
    </row>
    <row r="144" spans="1:22" x14ac:dyDescent="0.2">
      <c r="A144" s="233" t="s">
        <v>102</v>
      </c>
      <c r="B144" s="234" t="s">
        <v>362</v>
      </c>
      <c r="C144" s="234" t="s">
        <v>495</v>
      </c>
      <c r="D144" s="235">
        <v>0</v>
      </c>
      <c r="E144" s="234" t="s">
        <v>490</v>
      </c>
      <c r="F144" s="236">
        <v>2500</v>
      </c>
      <c r="G144" s="237">
        <v>2500</v>
      </c>
      <c r="H144" s="236">
        <v>815</v>
      </c>
      <c r="I144" s="237">
        <v>1676</v>
      </c>
      <c r="J144" s="236">
        <v>1317</v>
      </c>
      <c r="K144" s="237">
        <v>1723</v>
      </c>
      <c r="L144" s="236">
        <v>1790</v>
      </c>
      <c r="M144" s="237">
        <v>1939</v>
      </c>
      <c r="N144" s="236">
        <f t="shared" si="2"/>
        <v>402714.616977064</v>
      </c>
      <c r="O144" s="237">
        <f t="shared" si="2"/>
        <v>411455.27049605624</v>
      </c>
      <c r="P144" s="238">
        <v>1</v>
      </c>
      <c r="Q144" s="239">
        <v>1</v>
      </c>
      <c r="R144" s="238">
        <v>1</v>
      </c>
      <c r="S144" s="239">
        <v>1</v>
      </c>
      <c r="T144" s="240"/>
      <c r="U144" s="241"/>
      <c r="V144" s="237"/>
    </row>
    <row r="145" spans="1:22" x14ac:dyDescent="0.2">
      <c r="A145" s="233" t="s">
        <v>102</v>
      </c>
      <c r="B145" s="234" t="s">
        <v>362</v>
      </c>
      <c r="C145" s="234" t="s">
        <v>495</v>
      </c>
      <c r="D145" s="235">
        <v>0</v>
      </c>
      <c r="E145" s="234" t="s">
        <v>490</v>
      </c>
      <c r="F145" s="236">
        <v>1200</v>
      </c>
      <c r="G145" s="237">
        <v>1200</v>
      </c>
      <c r="H145" s="236">
        <v>350</v>
      </c>
      <c r="I145" s="237">
        <v>279</v>
      </c>
      <c r="J145" s="236">
        <v>442</v>
      </c>
      <c r="K145" s="237">
        <v>441</v>
      </c>
      <c r="L145" s="236">
        <v>554</v>
      </c>
      <c r="M145" s="237">
        <v>687</v>
      </c>
      <c r="N145" s="236">
        <f t="shared" si="2"/>
        <v>229464.34379277294</v>
      </c>
      <c r="O145" s="237">
        <f t="shared" si="2"/>
        <v>240258.05119295127</v>
      </c>
      <c r="P145" s="238">
        <v>1</v>
      </c>
      <c r="Q145" s="239">
        <v>1</v>
      </c>
      <c r="R145" s="238">
        <v>1</v>
      </c>
      <c r="S145" s="239">
        <v>1</v>
      </c>
      <c r="T145" s="240"/>
      <c r="U145" s="241"/>
      <c r="V145" s="237"/>
    </row>
    <row r="146" spans="1:22" x14ac:dyDescent="0.2">
      <c r="A146" s="233" t="s">
        <v>102</v>
      </c>
      <c r="B146" s="234" t="s">
        <v>362</v>
      </c>
      <c r="C146" s="234" t="s">
        <v>495</v>
      </c>
      <c r="D146" s="235">
        <v>0</v>
      </c>
      <c r="E146" s="234" t="s">
        <v>490</v>
      </c>
      <c r="F146" s="236">
        <v>633</v>
      </c>
      <c r="G146" s="237">
        <v>633</v>
      </c>
      <c r="H146" s="236">
        <v>320</v>
      </c>
      <c r="I146" s="237">
        <v>403</v>
      </c>
      <c r="J146" s="236">
        <v>325</v>
      </c>
      <c r="K146" s="237">
        <v>475</v>
      </c>
      <c r="L146" s="236">
        <v>359</v>
      </c>
      <c r="M146" s="237">
        <v>510</v>
      </c>
      <c r="N146" s="236">
        <f t="shared" si="2"/>
        <v>160343.43851093447</v>
      </c>
      <c r="O146" s="237">
        <f t="shared" si="2"/>
        <v>175287.22929384495</v>
      </c>
      <c r="P146" s="238">
        <v>1</v>
      </c>
      <c r="Q146" s="239">
        <v>1</v>
      </c>
      <c r="R146" s="238">
        <v>1</v>
      </c>
      <c r="S146" s="239">
        <v>1</v>
      </c>
      <c r="T146" s="240"/>
      <c r="U146" s="241"/>
      <c r="V146" s="237"/>
    </row>
    <row r="147" spans="1:22" x14ac:dyDescent="0.2">
      <c r="A147" s="233" t="s">
        <v>102</v>
      </c>
      <c r="B147" s="234" t="s">
        <v>362</v>
      </c>
      <c r="C147" s="234" t="s">
        <v>497</v>
      </c>
      <c r="D147" s="235">
        <v>0</v>
      </c>
      <c r="E147" s="234" t="s">
        <v>490</v>
      </c>
      <c r="F147" s="236">
        <v>1995</v>
      </c>
      <c r="G147" s="237">
        <v>1995</v>
      </c>
      <c r="H147" s="236">
        <v>1130</v>
      </c>
      <c r="I147" s="237">
        <v>1272</v>
      </c>
      <c r="J147" s="236">
        <v>1327</v>
      </c>
      <c r="K147" s="237">
        <v>1508</v>
      </c>
      <c r="L147" s="236">
        <v>1840</v>
      </c>
      <c r="M147" s="237">
        <v>2645</v>
      </c>
      <c r="N147" s="236">
        <f t="shared" si="2"/>
        <v>375296.95621846401</v>
      </c>
      <c r="O147" s="237">
        <f t="shared" si="2"/>
        <v>423075.77630981209</v>
      </c>
      <c r="P147" s="238">
        <v>1</v>
      </c>
      <c r="Q147" s="239">
        <v>1</v>
      </c>
      <c r="R147" s="238">
        <v>1</v>
      </c>
      <c r="S147" s="239">
        <v>1</v>
      </c>
      <c r="T147" s="240"/>
      <c r="U147" s="241"/>
      <c r="V147" s="237"/>
    </row>
    <row r="148" spans="1:22" x14ac:dyDescent="0.2">
      <c r="A148" s="233" t="s">
        <v>102</v>
      </c>
      <c r="B148" s="234" t="s">
        <v>362</v>
      </c>
      <c r="C148" s="234" t="s">
        <v>489</v>
      </c>
      <c r="D148" s="235">
        <v>1</v>
      </c>
      <c r="E148" s="234" t="s">
        <v>494</v>
      </c>
      <c r="F148" s="236">
        <v>65000</v>
      </c>
      <c r="G148" s="237">
        <v>65000</v>
      </c>
      <c r="H148" s="236">
        <v>1731</v>
      </c>
      <c r="I148" s="237">
        <v>21487</v>
      </c>
      <c r="J148" s="236">
        <v>1876</v>
      </c>
      <c r="K148" s="237">
        <v>2701</v>
      </c>
      <c r="L148" s="236">
        <v>1949</v>
      </c>
      <c r="M148" s="237">
        <v>2460</v>
      </c>
      <c r="N148" s="236">
        <f t="shared" si="2"/>
        <v>3877205.4783455236</v>
      </c>
      <c r="O148" s="237">
        <f t="shared" si="2"/>
        <v>4681305.4273239607</v>
      </c>
      <c r="P148" s="238">
        <v>1</v>
      </c>
      <c r="Q148" s="239">
        <v>1</v>
      </c>
      <c r="R148" s="238">
        <v>1</v>
      </c>
      <c r="S148" s="239">
        <v>1</v>
      </c>
      <c r="T148" s="240"/>
      <c r="U148" s="241"/>
      <c r="V148" s="237"/>
    </row>
    <row r="149" spans="1:22" x14ac:dyDescent="0.2">
      <c r="A149" s="233" t="s">
        <v>104</v>
      </c>
      <c r="B149" s="234" t="s">
        <v>363</v>
      </c>
      <c r="C149" s="234" t="s">
        <v>489</v>
      </c>
      <c r="D149" s="235">
        <v>0</v>
      </c>
      <c r="E149" s="234" t="s">
        <v>490</v>
      </c>
      <c r="F149" s="236">
        <v>41600</v>
      </c>
      <c r="G149" s="237">
        <v>41600</v>
      </c>
      <c r="H149" s="236">
        <v>17093</v>
      </c>
      <c r="I149" s="237">
        <v>19794</v>
      </c>
      <c r="J149" s="236">
        <v>30597</v>
      </c>
      <c r="K149" s="237">
        <v>27338</v>
      </c>
      <c r="L149" s="236">
        <v>28042</v>
      </c>
      <c r="M149" s="237">
        <v>27067</v>
      </c>
      <c r="N149" s="236">
        <f t="shared" si="2"/>
        <v>3579627.1013477989</v>
      </c>
      <c r="O149" s="237">
        <f t="shared" si="2"/>
        <v>3459977.5433088588</v>
      </c>
      <c r="P149" s="238">
        <v>1</v>
      </c>
      <c r="Q149" s="239">
        <v>1</v>
      </c>
      <c r="R149" s="238">
        <v>1</v>
      </c>
      <c r="S149" s="239">
        <v>1</v>
      </c>
      <c r="T149" s="240">
        <v>3579627.1013477989</v>
      </c>
      <c r="U149" s="241">
        <v>3459977.5433088588</v>
      </c>
      <c r="V149" s="237">
        <v>3519802.3223283291</v>
      </c>
    </row>
    <row r="150" spans="1:22" x14ac:dyDescent="0.2">
      <c r="A150" s="233" t="s">
        <v>106</v>
      </c>
      <c r="B150" s="234" t="s">
        <v>105</v>
      </c>
      <c r="C150" s="234" t="s">
        <v>489</v>
      </c>
      <c r="D150" s="235">
        <v>0</v>
      </c>
      <c r="E150" s="234" t="s">
        <v>490</v>
      </c>
      <c r="F150" s="236">
        <v>45000</v>
      </c>
      <c r="G150" s="237">
        <v>45000</v>
      </c>
      <c r="H150" s="236">
        <v>17887</v>
      </c>
      <c r="I150" s="237">
        <v>13835</v>
      </c>
      <c r="J150" s="236">
        <v>35538</v>
      </c>
      <c r="K150" s="237">
        <v>17896</v>
      </c>
      <c r="L150" s="236">
        <v>24956</v>
      </c>
      <c r="M150" s="237">
        <v>16085</v>
      </c>
      <c r="N150" s="236">
        <f t="shared" si="2"/>
        <v>3879576.4148918921</v>
      </c>
      <c r="O150" s="237">
        <f t="shared" si="2"/>
        <v>3234105.9194944398</v>
      </c>
      <c r="P150" s="238">
        <v>1</v>
      </c>
      <c r="Q150" s="239">
        <v>1</v>
      </c>
      <c r="R150" s="238">
        <v>1</v>
      </c>
      <c r="S150" s="239">
        <v>1</v>
      </c>
      <c r="T150" s="240">
        <v>7760363.2412045915</v>
      </c>
      <c r="U150" s="241">
        <v>7446114.2642879449</v>
      </c>
      <c r="V150" s="237">
        <v>7603238.7527462682</v>
      </c>
    </row>
    <row r="151" spans="1:22" x14ac:dyDescent="0.2">
      <c r="A151" s="233" t="s">
        <v>106</v>
      </c>
      <c r="B151" s="234" t="s">
        <v>105</v>
      </c>
      <c r="C151" s="234" t="s">
        <v>489</v>
      </c>
      <c r="D151" s="235">
        <v>0</v>
      </c>
      <c r="E151" s="234" t="s">
        <v>490</v>
      </c>
      <c r="F151" s="236">
        <v>22000</v>
      </c>
      <c r="G151" s="237">
        <v>22000</v>
      </c>
      <c r="H151" s="236">
        <v>13471</v>
      </c>
      <c r="I151" s="237">
        <v>13766</v>
      </c>
      <c r="J151" s="236">
        <v>10712</v>
      </c>
      <c r="K151" s="237">
        <v>12391</v>
      </c>
      <c r="L151" s="236">
        <v>10966</v>
      </c>
      <c r="M151" s="237">
        <v>11855</v>
      </c>
      <c r="N151" s="236">
        <f t="shared" si="2"/>
        <v>2121653.8901259634</v>
      </c>
      <c r="O151" s="237">
        <f t="shared" si="2"/>
        <v>2134626.4466307978</v>
      </c>
      <c r="P151" s="238">
        <v>1</v>
      </c>
      <c r="Q151" s="239">
        <v>1</v>
      </c>
      <c r="R151" s="238">
        <v>1</v>
      </c>
      <c r="S151" s="239">
        <v>1</v>
      </c>
      <c r="T151" s="240"/>
      <c r="U151" s="241"/>
      <c r="V151" s="237"/>
    </row>
    <row r="152" spans="1:22" x14ac:dyDescent="0.2">
      <c r="A152" s="233" t="s">
        <v>106</v>
      </c>
      <c r="B152" s="234" t="s">
        <v>105</v>
      </c>
      <c r="C152" s="234" t="s">
        <v>489</v>
      </c>
      <c r="D152" s="235">
        <v>0</v>
      </c>
      <c r="E152" s="234" t="s">
        <v>490</v>
      </c>
      <c r="F152" s="236">
        <v>7500</v>
      </c>
      <c r="G152" s="237">
        <v>7500</v>
      </c>
      <c r="H152" s="236">
        <v>2333</v>
      </c>
      <c r="I152" s="237">
        <v>8507</v>
      </c>
      <c r="J152" s="236">
        <v>3890</v>
      </c>
      <c r="K152" s="237">
        <v>7298</v>
      </c>
      <c r="L152" s="236">
        <v>3602</v>
      </c>
      <c r="M152" s="237">
        <v>6159</v>
      </c>
      <c r="N152" s="236">
        <f t="shared" si="2"/>
        <v>919536.88103104639</v>
      </c>
      <c r="O152" s="237">
        <f t="shared" si="2"/>
        <v>1181244.5323014089</v>
      </c>
      <c r="P152" s="238">
        <v>1</v>
      </c>
      <c r="Q152" s="239">
        <v>1</v>
      </c>
      <c r="R152" s="238">
        <v>1</v>
      </c>
      <c r="S152" s="239">
        <v>1</v>
      </c>
      <c r="T152" s="240"/>
      <c r="U152" s="241"/>
      <c r="V152" s="237"/>
    </row>
    <row r="153" spans="1:22" x14ac:dyDescent="0.2">
      <c r="A153" s="233" t="s">
        <v>106</v>
      </c>
      <c r="B153" s="234" t="s">
        <v>105</v>
      </c>
      <c r="C153" s="234" t="s">
        <v>489</v>
      </c>
      <c r="D153" s="235">
        <v>0</v>
      </c>
      <c r="E153" s="234" t="s">
        <v>490</v>
      </c>
      <c r="F153" s="236">
        <v>6000</v>
      </c>
      <c r="G153" s="237">
        <v>6000</v>
      </c>
      <c r="H153" s="236">
        <v>2779</v>
      </c>
      <c r="I153" s="237">
        <v>4268</v>
      </c>
      <c r="J153" s="236">
        <v>3778</v>
      </c>
      <c r="K153" s="237">
        <v>4998</v>
      </c>
      <c r="L153" s="236">
        <v>4066</v>
      </c>
      <c r="M153" s="237">
        <v>3799</v>
      </c>
      <c r="N153" s="236">
        <f t="shared" si="2"/>
        <v>839596.0551556896</v>
      </c>
      <c r="O153" s="237">
        <f t="shared" si="2"/>
        <v>896137.36586129875</v>
      </c>
      <c r="P153" s="238">
        <v>1</v>
      </c>
      <c r="Q153" s="239">
        <v>1</v>
      </c>
      <c r="R153" s="238">
        <v>1</v>
      </c>
      <c r="S153" s="239">
        <v>1</v>
      </c>
      <c r="T153" s="240"/>
      <c r="U153" s="241"/>
      <c r="V153" s="237"/>
    </row>
    <row r="154" spans="1:22" x14ac:dyDescent="0.2">
      <c r="A154" s="233" t="s">
        <v>108</v>
      </c>
      <c r="B154" s="234" t="s">
        <v>364</v>
      </c>
      <c r="C154" s="234" t="s">
        <v>489</v>
      </c>
      <c r="D154" s="235">
        <v>1</v>
      </c>
      <c r="E154" s="234" t="s">
        <v>494</v>
      </c>
      <c r="F154" s="236">
        <v>200000</v>
      </c>
      <c r="G154" s="237">
        <v>200000</v>
      </c>
      <c r="H154" s="236">
        <v>120140</v>
      </c>
      <c r="I154" s="237">
        <v>117015</v>
      </c>
      <c r="J154" s="236">
        <v>139704</v>
      </c>
      <c r="K154" s="237">
        <v>132190</v>
      </c>
      <c r="L154" s="236">
        <v>105229</v>
      </c>
      <c r="M154" s="237">
        <v>80071</v>
      </c>
      <c r="N154" s="236">
        <f t="shared" si="2"/>
        <v>12813307.552617243</v>
      </c>
      <c r="O154" s="237">
        <f t="shared" si="2"/>
        <v>12604095.014788842</v>
      </c>
      <c r="P154" s="238">
        <v>1</v>
      </c>
      <c r="Q154" s="239">
        <v>1</v>
      </c>
      <c r="R154" s="238">
        <v>1</v>
      </c>
      <c r="S154" s="239">
        <v>1</v>
      </c>
      <c r="T154" s="240">
        <v>17761251.948150683</v>
      </c>
      <c r="U154" s="241">
        <v>18217428.745897293</v>
      </c>
      <c r="V154" s="237">
        <v>17989340.347023986</v>
      </c>
    </row>
    <row r="155" spans="1:22" x14ac:dyDescent="0.2">
      <c r="A155" s="233" t="s">
        <v>108</v>
      </c>
      <c r="B155" s="234" t="s">
        <v>364</v>
      </c>
      <c r="C155" s="234" t="s">
        <v>491</v>
      </c>
      <c r="D155" s="235">
        <v>0</v>
      </c>
      <c r="E155" s="234" t="s">
        <v>490</v>
      </c>
      <c r="F155" s="236">
        <v>7000</v>
      </c>
      <c r="G155" s="237">
        <v>7000</v>
      </c>
      <c r="H155" s="236">
        <v>2801</v>
      </c>
      <c r="I155" s="237">
        <v>3609</v>
      </c>
      <c r="J155" s="236">
        <v>4267</v>
      </c>
      <c r="K155" s="237">
        <v>4570</v>
      </c>
      <c r="L155" s="236">
        <v>3733</v>
      </c>
      <c r="M155" s="237">
        <v>4713</v>
      </c>
      <c r="N155" s="236">
        <f t="shared" si="2"/>
        <v>912217.91361882677</v>
      </c>
      <c r="O155" s="237">
        <f t="shared" si="2"/>
        <v>938658.12827146822</v>
      </c>
      <c r="P155" s="238">
        <v>1</v>
      </c>
      <c r="Q155" s="239">
        <v>1</v>
      </c>
      <c r="R155" s="238">
        <v>1</v>
      </c>
      <c r="S155" s="239">
        <v>1</v>
      </c>
      <c r="T155" s="240"/>
      <c r="U155" s="241"/>
      <c r="V155" s="237"/>
    </row>
    <row r="156" spans="1:22" x14ac:dyDescent="0.2">
      <c r="A156" s="233" t="s">
        <v>108</v>
      </c>
      <c r="B156" s="234" t="s">
        <v>364</v>
      </c>
      <c r="C156" s="234" t="s">
        <v>489</v>
      </c>
      <c r="D156" s="235">
        <v>0</v>
      </c>
      <c r="E156" s="234" t="s">
        <v>490</v>
      </c>
      <c r="F156" s="236">
        <v>4500</v>
      </c>
      <c r="G156" s="237">
        <v>4500</v>
      </c>
      <c r="H156" s="236">
        <v>1524</v>
      </c>
      <c r="I156" s="237">
        <v>3002</v>
      </c>
      <c r="J156" s="236">
        <v>2403</v>
      </c>
      <c r="K156" s="237">
        <v>3618</v>
      </c>
      <c r="L156" s="236">
        <v>1791</v>
      </c>
      <c r="M156" s="237">
        <v>3724</v>
      </c>
      <c r="N156" s="236">
        <f t="shared" si="2"/>
        <v>636062.17010558851</v>
      </c>
      <c r="O156" s="237">
        <f t="shared" si="2"/>
        <v>723550.51106872514</v>
      </c>
      <c r="P156" s="238">
        <v>1</v>
      </c>
      <c r="Q156" s="239">
        <v>1</v>
      </c>
      <c r="R156" s="238">
        <v>1</v>
      </c>
      <c r="S156" s="239">
        <v>1</v>
      </c>
      <c r="T156" s="240"/>
      <c r="U156" s="241"/>
      <c r="V156" s="237"/>
    </row>
    <row r="157" spans="1:22" x14ac:dyDescent="0.2">
      <c r="A157" s="233" t="s">
        <v>108</v>
      </c>
      <c r="B157" s="234" t="s">
        <v>364</v>
      </c>
      <c r="C157" s="234" t="s">
        <v>489</v>
      </c>
      <c r="D157" s="235">
        <v>0</v>
      </c>
      <c r="E157" s="234" t="s">
        <v>490</v>
      </c>
      <c r="F157" s="236">
        <v>2500</v>
      </c>
      <c r="G157" s="237">
        <v>2500</v>
      </c>
      <c r="H157" s="236">
        <v>821</v>
      </c>
      <c r="I157" s="237">
        <v>1876</v>
      </c>
      <c r="J157" s="236">
        <v>2212</v>
      </c>
      <c r="K157" s="237">
        <v>2244</v>
      </c>
      <c r="L157" s="236">
        <v>1647</v>
      </c>
      <c r="M157" s="237">
        <v>1897</v>
      </c>
      <c r="N157" s="236">
        <f t="shared" si="2"/>
        <v>480227.22697477759</v>
      </c>
      <c r="O157" s="237">
        <f t="shared" si="2"/>
        <v>482625.4021858687</v>
      </c>
      <c r="P157" s="238">
        <v>1</v>
      </c>
      <c r="Q157" s="239">
        <v>1</v>
      </c>
      <c r="R157" s="238">
        <v>1</v>
      </c>
      <c r="S157" s="239">
        <v>1</v>
      </c>
      <c r="T157" s="240"/>
      <c r="U157" s="241"/>
      <c r="V157" s="237"/>
    </row>
    <row r="158" spans="1:22" x14ac:dyDescent="0.2">
      <c r="A158" s="233" t="s">
        <v>108</v>
      </c>
      <c r="B158" s="234" t="s">
        <v>364</v>
      </c>
      <c r="C158" s="234" t="s">
        <v>491</v>
      </c>
      <c r="D158" s="235">
        <v>0</v>
      </c>
      <c r="E158" s="234" t="s">
        <v>490</v>
      </c>
      <c r="F158" s="236">
        <v>480</v>
      </c>
      <c r="G158" s="237">
        <v>480</v>
      </c>
      <c r="H158" s="236">
        <v>139</v>
      </c>
      <c r="I158" s="237">
        <v>204</v>
      </c>
      <c r="J158" s="236">
        <v>272</v>
      </c>
      <c r="K158" s="237">
        <v>301</v>
      </c>
      <c r="L158" s="236">
        <v>261</v>
      </c>
      <c r="M158" s="237">
        <v>348</v>
      </c>
      <c r="N158" s="236">
        <f t="shared" si="2"/>
        <v>124412.50154647505</v>
      </c>
      <c r="O158" s="237">
        <f t="shared" si="2"/>
        <v>133548.19410195388</v>
      </c>
      <c r="P158" s="238">
        <v>1</v>
      </c>
      <c r="Q158" s="239">
        <v>1</v>
      </c>
      <c r="R158" s="238">
        <v>1</v>
      </c>
      <c r="S158" s="239">
        <v>1</v>
      </c>
      <c r="T158" s="240"/>
      <c r="U158" s="241"/>
      <c r="V158" s="237"/>
    </row>
    <row r="159" spans="1:22" x14ac:dyDescent="0.2">
      <c r="A159" s="233" t="s">
        <v>108</v>
      </c>
      <c r="B159" s="234" t="s">
        <v>364</v>
      </c>
      <c r="C159" s="234" t="s">
        <v>489</v>
      </c>
      <c r="D159" s="235">
        <v>0</v>
      </c>
      <c r="E159" s="234" t="s">
        <v>490</v>
      </c>
      <c r="F159" s="236">
        <v>480</v>
      </c>
      <c r="G159" s="237">
        <v>480</v>
      </c>
      <c r="H159" s="236">
        <v>92</v>
      </c>
      <c r="I159" s="237">
        <v>138</v>
      </c>
      <c r="J159" s="236">
        <v>169</v>
      </c>
      <c r="K159" s="237">
        <v>277</v>
      </c>
      <c r="L159" s="236">
        <v>200</v>
      </c>
      <c r="M159" s="237">
        <v>274</v>
      </c>
      <c r="N159" s="236">
        <f t="shared" si="2"/>
        <v>115529.86119467336</v>
      </c>
      <c r="O159" s="237">
        <f t="shared" si="2"/>
        <v>125020.79583004715</v>
      </c>
      <c r="P159" s="238">
        <v>1</v>
      </c>
      <c r="Q159" s="239">
        <v>1</v>
      </c>
      <c r="R159" s="238">
        <v>1</v>
      </c>
      <c r="S159" s="239">
        <v>1</v>
      </c>
      <c r="T159" s="240"/>
      <c r="U159" s="241"/>
      <c r="V159" s="237"/>
    </row>
    <row r="160" spans="1:22" x14ac:dyDescent="0.2">
      <c r="A160" s="233" t="s">
        <v>108</v>
      </c>
      <c r="B160" s="234" t="s">
        <v>364</v>
      </c>
      <c r="C160" s="234" t="s">
        <v>497</v>
      </c>
      <c r="D160" s="235">
        <v>0</v>
      </c>
      <c r="E160" s="234" t="s">
        <v>490</v>
      </c>
      <c r="F160" s="236">
        <v>199</v>
      </c>
      <c r="G160" s="237">
        <v>199</v>
      </c>
      <c r="H160" s="236">
        <v>224</v>
      </c>
      <c r="I160" s="237">
        <v>66</v>
      </c>
      <c r="J160" s="236">
        <v>274</v>
      </c>
      <c r="K160" s="237">
        <v>85</v>
      </c>
      <c r="L160" s="236">
        <v>234</v>
      </c>
      <c r="M160" s="237">
        <v>118</v>
      </c>
      <c r="N160" s="236">
        <f t="shared" si="2"/>
        <v>100638.73599030064</v>
      </c>
      <c r="O160" s="237">
        <f t="shared" si="2"/>
        <v>78245.82465282458</v>
      </c>
      <c r="P160" s="238">
        <v>1</v>
      </c>
      <c r="Q160" s="239">
        <v>1</v>
      </c>
      <c r="R160" s="238">
        <v>1</v>
      </c>
      <c r="S160" s="239">
        <v>1</v>
      </c>
      <c r="T160" s="240"/>
      <c r="U160" s="241"/>
      <c r="V160" s="237"/>
    </row>
    <row r="161" spans="1:22" x14ac:dyDescent="0.2">
      <c r="A161" s="233" t="s">
        <v>108</v>
      </c>
      <c r="B161" s="234" t="s">
        <v>364</v>
      </c>
      <c r="C161" s="234" t="s">
        <v>489</v>
      </c>
      <c r="D161" s="235">
        <v>0</v>
      </c>
      <c r="E161" s="234" t="s">
        <v>490</v>
      </c>
      <c r="F161" s="236">
        <v>7000</v>
      </c>
      <c r="G161" s="237">
        <v>7000</v>
      </c>
      <c r="H161" s="236">
        <v>6132</v>
      </c>
      <c r="I161" s="237">
        <v>10254</v>
      </c>
      <c r="J161" s="236">
        <v>8948</v>
      </c>
      <c r="K161" s="237">
        <v>15309</v>
      </c>
      <c r="L161" s="236">
        <v>6993</v>
      </c>
      <c r="M161" s="237">
        <v>9631</v>
      </c>
      <c r="N161" s="236">
        <f t="shared" si="2"/>
        <v>1178038.4750751031</v>
      </c>
      <c r="O161" s="237">
        <f t="shared" si="2"/>
        <v>1508165.6600684794</v>
      </c>
      <c r="P161" s="238">
        <v>1</v>
      </c>
      <c r="Q161" s="239">
        <v>1</v>
      </c>
      <c r="R161" s="238">
        <v>1</v>
      </c>
      <c r="S161" s="239">
        <v>1</v>
      </c>
      <c r="T161" s="240"/>
      <c r="U161" s="241"/>
      <c r="V161" s="237"/>
    </row>
    <row r="162" spans="1:22" x14ac:dyDescent="0.2">
      <c r="A162" s="233" t="s">
        <v>108</v>
      </c>
      <c r="B162" s="234" t="s">
        <v>364</v>
      </c>
      <c r="C162" s="234" t="s">
        <v>491</v>
      </c>
      <c r="D162" s="235">
        <v>0</v>
      </c>
      <c r="E162" s="234" t="s">
        <v>490</v>
      </c>
      <c r="F162" s="236">
        <v>130</v>
      </c>
      <c r="G162" s="237">
        <v>130</v>
      </c>
      <c r="H162" s="236">
        <v>51</v>
      </c>
      <c r="I162" s="237">
        <v>113</v>
      </c>
      <c r="J162" s="236">
        <v>127</v>
      </c>
      <c r="K162" s="237">
        <v>291</v>
      </c>
      <c r="L162" s="236">
        <v>71</v>
      </c>
      <c r="M162" s="237">
        <v>108</v>
      </c>
      <c r="N162" s="236">
        <f t="shared" si="2"/>
        <v>56451.887915029009</v>
      </c>
      <c r="O162" s="237">
        <f t="shared" si="2"/>
        <v>81178.180756679809</v>
      </c>
      <c r="P162" s="238">
        <v>1</v>
      </c>
      <c r="Q162" s="239">
        <v>1</v>
      </c>
      <c r="R162" s="238">
        <v>1</v>
      </c>
      <c r="S162" s="239">
        <v>1</v>
      </c>
      <c r="T162" s="240"/>
      <c r="U162" s="241"/>
      <c r="V162" s="237"/>
    </row>
    <row r="163" spans="1:22" x14ac:dyDescent="0.2">
      <c r="A163" s="233" t="s">
        <v>108</v>
      </c>
      <c r="B163" s="234" t="s">
        <v>364</v>
      </c>
      <c r="C163" s="234" t="s">
        <v>491</v>
      </c>
      <c r="D163" s="235">
        <v>1</v>
      </c>
      <c r="E163" s="234" t="s">
        <v>494</v>
      </c>
      <c r="F163" s="236">
        <v>7500</v>
      </c>
      <c r="G163" s="237">
        <v>7500</v>
      </c>
      <c r="H163" s="236">
        <v>4378</v>
      </c>
      <c r="I163" s="237">
        <v>7983</v>
      </c>
      <c r="J163" s="236">
        <v>6165</v>
      </c>
      <c r="K163" s="237">
        <v>9170</v>
      </c>
      <c r="L163" s="236">
        <v>4881</v>
      </c>
      <c r="M163" s="237">
        <v>7085</v>
      </c>
      <c r="N163" s="236">
        <f t="shared" si="2"/>
        <v>1203870.7323094772</v>
      </c>
      <c r="O163" s="237">
        <f t="shared" si="2"/>
        <v>1393528.2127310985</v>
      </c>
      <c r="P163" s="238">
        <v>1</v>
      </c>
      <c r="Q163" s="239">
        <v>1</v>
      </c>
      <c r="R163" s="238">
        <v>1</v>
      </c>
      <c r="S163" s="239">
        <v>1</v>
      </c>
      <c r="T163" s="240"/>
      <c r="U163" s="241"/>
      <c r="V163" s="237"/>
    </row>
    <row r="164" spans="1:22" x14ac:dyDescent="0.2">
      <c r="A164" s="233" t="s">
        <v>108</v>
      </c>
      <c r="B164" s="234" t="s">
        <v>364</v>
      </c>
      <c r="C164" s="234" t="s">
        <v>495</v>
      </c>
      <c r="D164" s="235">
        <v>0</v>
      </c>
      <c r="E164" s="234" t="s">
        <v>490</v>
      </c>
      <c r="F164" s="236">
        <v>480</v>
      </c>
      <c r="G164" s="237">
        <v>480</v>
      </c>
      <c r="H164" s="236">
        <v>170</v>
      </c>
      <c r="I164" s="237">
        <v>227</v>
      </c>
      <c r="J164" s="236">
        <v>244</v>
      </c>
      <c r="K164" s="237">
        <v>354</v>
      </c>
      <c r="L164" s="236">
        <v>324</v>
      </c>
      <c r="M164" s="237">
        <v>401</v>
      </c>
      <c r="N164" s="236">
        <f t="shared" si="2"/>
        <v>140494.89080319277</v>
      </c>
      <c r="O164" s="237">
        <f t="shared" si="2"/>
        <v>148812.82144130603</v>
      </c>
      <c r="P164" s="238">
        <v>1</v>
      </c>
      <c r="Q164" s="239">
        <v>1</v>
      </c>
      <c r="R164" s="238">
        <v>1</v>
      </c>
      <c r="S164" s="239">
        <v>1</v>
      </c>
      <c r="T164" s="240"/>
      <c r="U164" s="241"/>
      <c r="V164" s="237"/>
    </row>
    <row r="165" spans="1:22" x14ac:dyDescent="0.2">
      <c r="A165" s="233" t="s">
        <v>112</v>
      </c>
      <c r="B165" s="234" t="s">
        <v>366</v>
      </c>
      <c r="C165" s="234" t="s">
        <v>489</v>
      </c>
      <c r="D165" s="235">
        <v>1</v>
      </c>
      <c r="E165" s="234" t="s">
        <v>494</v>
      </c>
      <c r="F165" s="236">
        <v>100000</v>
      </c>
      <c r="G165" s="237">
        <v>100000</v>
      </c>
      <c r="H165" s="236">
        <v>43500</v>
      </c>
      <c r="I165" s="237">
        <v>41791</v>
      </c>
      <c r="J165" s="236">
        <v>58362</v>
      </c>
      <c r="K165" s="237">
        <v>56852</v>
      </c>
      <c r="L165" s="236">
        <v>52511</v>
      </c>
      <c r="M165" s="237">
        <v>47260</v>
      </c>
      <c r="N165" s="236">
        <f t="shared" si="2"/>
        <v>7306582.3587464923</v>
      </c>
      <c r="O165" s="237">
        <f t="shared" si="2"/>
        <v>7255241.0958289513</v>
      </c>
      <c r="P165" s="238">
        <v>1</v>
      </c>
      <c r="Q165" s="239">
        <v>1</v>
      </c>
      <c r="R165" s="238">
        <v>1</v>
      </c>
      <c r="S165" s="239">
        <v>1</v>
      </c>
      <c r="T165" s="240">
        <v>9409850.1885764487</v>
      </c>
      <c r="U165" s="241">
        <v>9303033.2855153475</v>
      </c>
      <c r="V165" s="237">
        <v>9356441.737045899</v>
      </c>
    </row>
    <row r="166" spans="1:22" x14ac:dyDescent="0.2">
      <c r="A166" s="233" t="s">
        <v>112</v>
      </c>
      <c r="B166" s="234" t="s">
        <v>366</v>
      </c>
      <c r="C166" s="234" t="s">
        <v>489</v>
      </c>
      <c r="D166" s="235">
        <v>0</v>
      </c>
      <c r="E166" s="234" t="s">
        <v>490</v>
      </c>
      <c r="F166" s="236">
        <v>12000</v>
      </c>
      <c r="G166" s="237">
        <v>12000</v>
      </c>
      <c r="H166" s="236">
        <v>6076</v>
      </c>
      <c r="I166" s="237">
        <v>5221</v>
      </c>
      <c r="J166" s="236">
        <v>7730</v>
      </c>
      <c r="K166" s="237">
        <v>6354</v>
      </c>
      <c r="L166" s="236">
        <v>6393</v>
      </c>
      <c r="M166" s="237">
        <v>5708</v>
      </c>
      <c r="N166" s="236">
        <f t="shared" si="2"/>
        <v>1377784.2839280257</v>
      </c>
      <c r="O166" s="237">
        <f t="shared" si="2"/>
        <v>1306391.9846935838</v>
      </c>
      <c r="P166" s="238">
        <v>1</v>
      </c>
      <c r="Q166" s="239">
        <v>1</v>
      </c>
      <c r="R166" s="238">
        <v>1</v>
      </c>
      <c r="S166" s="239">
        <v>1</v>
      </c>
      <c r="T166" s="240"/>
      <c r="U166" s="241"/>
      <c r="V166" s="237"/>
    </row>
    <row r="167" spans="1:22" x14ac:dyDescent="0.2">
      <c r="A167" s="233" t="s">
        <v>112</v>
      </c>
      <c r="B167" s="234" t="s">
        <v>366</v>
      </c>
      <c r="C167" s="234" t="s">
        <v>491</v>
      </c>
      <c r="D167" s="235">
        <v>1</v>
      </c>
      <c r="E167" s="234" t="s">
        <v>494</v>
      </c>
      <c r="F167" s="236">
        <v>2000</v>
      </c>
      <c r="G167" s="237">
        <v>2000</v>
      </c>
      <c r="H167" s="236">
        <v>636</v>
      </c>
      <c r="I167" s="237">
        <v>443</v>
      </c>
      <c r="J167" s="236">
        <v>873</v>
      </c>
      <c r="K167" s="237">
        <v>689</v>
      </c>
      <c r="L167" s="236">
        <v>913</v>
      </c>
      <c r="M167" s="237">
        <v>685</v>
      </c>
      <c r="N167" s="236">
        <f t="shared" si="2"/>
        <v>385945.30388351786</v>
      </c>
      <c r="O167" s="237">
        <f t="shared" si="2"/>
        <v>363873.13677074789</v>
      </c>
      <c r="P167" s="238">
        <v>1</v>
      </c>
      <c r="Q167" s="239">
        <v>1</v>
      </c>
      <c r="R167" s="238">
        <v>1</v>
      </c>
      <c r="S167" s="239">
        <v>1</v>
      </c>
      <c r="T167" s="240"/>
      <c r="U167" s="241"/>
      <c r="V167" s="237"/>
    </row>
    <row r="168" spans="1:22" x14ac:dyDescent="0.2">
      <c r="A168" s="233" t="s">
        <v>112</v>
      </c>
      <c r="B168" s="234" t="s">
        <v>366</v>
      </c>
      <c r="C168" s="234" t="s">
        <v>491</v>
      </c>
      <c r="D168" s="235">
        <v>0</v>
      </c>
      <c r="E168" s="234" t="s">
        <v>490</v>
      </c>
      <c r="F168" s="236">
        <v>1800</v>
      </c>
      <c r="G168" s="237">
        <v>1800</v>
      </c>
      <c r="H168" s="236">
        <v>845</v>
      </c>
      <c r="I168" s="237">
        <v>443</v>
      </c>
      <c r="J168" s="236">
        <v>1055</v>
      </c>
      <c r="K168" s="237">
        <v>689</v>
      </c>
      <c r="L168" s="236">
        <v>1142</v>
      </c>
      <c r="M168" s="237">
        <v>1598</v>
      </c>
      <c r="N168" s="236">
        <f t="shared" si="2"/>
        <v>339538.24201841344</v>
      </c>
      <c r="O168" s="237">
        <f t="shared" si="2"/>
        <v>377527.06822206371</v>
      </c>
      <c r="P168" s="238">
        <v>1</v>
      </c>
      <c r="Q168" s="239">
        <v>1</v>
      </c>
      <c r="R168" s="238">
        <v>1</v>
      </c>
      <c r="S168" s="239">
        <v>1</v>
      </c>
      <c r="T168" s="240"/>
      <c r="U168" s="241"/>
      <c r="V168" s="237"/>
    </row>
    <row r="169" spans="1:22" x14ac:dyDescent="0.2">
      <c r="A169" s="233" t="s">
        <v>114</v>
      </c>
      <c r="B169" s="234" t="s">
        <v>367</v>
      </c>
      <c r="C169" s="234" t="s">
        <v>489</v>
      </c>
      <c r="D169" s="235">
        <v>0</v>
      </c>
      <c r="E169" s="234" t="s">
        <v>490</v>
      </c>
      <c r="F169" s="236">
        <v>153000</v>
      </c>
      <c r="G169" s="237">
        <v>153000</v>
      </c>
      <c r="H169" s="236">
        <v>58108</v>
      </c>
      <c r="I169" s="237">
        <v>60749</v>
      </c>
      <c r="J169" s="236">
        <v>64103</v>
      </c>
      <c r="K169" s="237">
        <v>62505</v>
      </c>
      <c r="L169" s="236">
        <v>46640</v>
      </c>
      <c r="M169" s="237">
        <v>43913</v>
      </c>
      <c r="N169" s="236">
        <f t="shared" si="2"/>
        <v>8049218.909676725</v>
      </c>
      <c r="O169" s="237">
        <f t="shared" si="2"/>
        <v>8005570.7869959902</v>
      </c>
      <c r="P169" s="238">
        <v>1</v>
      </c>
      <c r="Q169" s="239">
        <v>1</v>
      </c>
      <c r="R169" s="238">
        <v>1</v>
      </c>
      <c r="S169" s="239">
        <v>1</v>
      </c>
      <c r="T169" s="240">
        <v>20905381.327031683</v>
      </c>
      <c r="U169" s="241">
        <v>20053338.095073268</v>
      </c>
      <c r="V169" s="237">
        <v>20479359.711052477</v>
      </c>
    </row>
    <row r="170" spans="1:22" x14ac:dyDescent="0.2">
      <c r="A170" s="233" t="s">
        <v>114</v>
      </c>
      <c r="B170" s="234" t="s">
        <v>367</v>
      </c>
      <c r="C170" s="234" t="s">
        <v>489</v>
      </c>
      <c r="D170" s="235">
        <v>0</v>
      </c>
      <c r="E170" s="234" t="s">
        <v>490</v>
      </c>
      <c r="F170" s="236">
        <v>32000</v>
      </c>
      <c r="G170" s="237">
        <v>32000</v>
      </c>
      <c r="H170" s="236">
        <v>10684</v>
      </c>
      <c r="I170" s="237">
        <v>9571</v>
      </c>
      <c r="J170" s="236">
        <v>19845</v>
      </c>
      <c r="K170" s="237">
        <v>10271</v>
      </c>
      <c r="L170" s="236">
        <v>7858</v>
      </c>
      <c r="M170" s="237">
        <v>6694</v>
      </c>
      <c r="N170" s="236">
        <f t="shared" si="2"/>
        <v>2805381.6672089407</v>
      </c>
      <c r="O170" s="237">
        <f t="shared" si="2"/>
        <v>2413987.3392035579</v>
      </c>
      <c r="P170" s="238">
        <v>1</v>
      </c>
      <c r="Q170" s="239">
        <v>1</v>
      </c>
      <c r="R170" s="238">
        <v>1</v>
      </c>
      <c r="S170" s="239">
        <v>1</v>
      </c>
      <c r="T170" s="240"/>
      <c r="U170" s="241"/>
      <c r="V170" s="237"/>
    </row>
    <row r="171" spans="1:22" x14ac:dyDescent="0.2">
      <c r="A171" s="233" t="s">
        <v>114</v>
      </c>
      <c r="B171" s="234" t="s">
        <v>367</v>
      </c>
      <c r="C171" s="234" t="s">
        <v>489</v>
      </c>
      <c r="D171" s="235">
        <v>0</v>
      </c>
      <c r="E171" s="234" t="s">
        <v>490</v>
      </c>
      <c r="F171" s="236">
        <v>133000</v>
      </c>
      <c r="G171" s="237">
        <v>133000</v>
      </c>
      <c r="H171" s="236">
        <v>74074</v>
      </c>
      <c r="I171" s="237">
        <v>60835</v>
      </c>
      <c r="J171" s="236">
        <v>60304</v>
      </c>
      <c r="K171" s="237">
        <v>56037</v>
      </c>
      <c r="L171" s="236">
        <v>28838</v>
      </c>
      <c r="M171" s="237">
        <v>30798</v>
      </c>
      <c r="N171" s="236">
        <f t="shared" si="2"/>
        <v>7773849.2280757781</v>
      </c>
      <c r="O171" s="237">
        <f t="shared" si="2"/>
        <v>7404875.9935008064</v>
      </c>
      <c r="P171" s="238">
        <v>1</v>
      </c>
      <c r="Q171" s="239">
        <v>1</v>
      </c>
      <c r="R171" s="238">
        <v>1</v>
      </c>
      <c r="S171" s="239">
        <v>1</v>
      </c>
      <c r="T171" s="240"/>
      <c r="U171" s="241"/>
      <c r="V171" s="237"/>
    </row>
    <row r="172" spans="1:22" x14ac:dyDescent="0.2">
      <c r="A172" s="233" t="s">
        <v>114</v>
      </c>
      <c r="B172" s="234" t="s">
        <v>367</v>
      </c>
      <c r="C172" s="234" t="s">
        <v>489</v>
      </c>
      <c r="D172" s="235">
        <v>1</v>
      </c>
      <c r="E172" s="234" t="s">
        <v>494</v>
      </c>
      <c r="F172" s="236">
        <v>10000</v>
      </c>
      <c r="G172" s="237">
        <v>10000</v>
      </c>
      <c r="H172" s="236">
        <v>5214</v>
      </c>
      <c r="I172" s="237">
        <v>5888</v>
      </c>
      <c r="J172" s="236">
        <v>7348</v>
      </c>
      <c r="K172" s="237">
        <v>6263</v>
      </c>
      <c r="L172" s="236">
        <v>6066</v>
      </c>
      <c r="M172" s="237">
        <v>6011</v>
      </c>
      <c r="N172" s="236">
        <f t="shared" si="2"/>
        <v>1435022.5726874107</v>
      </c>
      <c r="O172" s="237">
        <f t="shared" si="2"/>
        <v>1368405.6271605275</v>
      </c>
      <c r="P172" s="238">
        <v>1</v>
      </c>
      <c r="Q172" s="239">
        <v>1</v>
      </c>
      <c r="R172" s="238">
        <v>1</v>
      </c>
      <c r="S172" s="239">
        <v>1</v>
      </c>
      <c r="T172" s="240"/>
      <c r="U172" s="241"/>
      <c r="V172" s="237"/>
    </row>
    <row r="173" spans="1:22" x14ac:dyDescent="0.2">
      <c r="A173" s="233" t="s">
        <v>114</v>
      </c>
      <c r="B173" s="234" t="s">
        <v>367</v>
      </c>
      <c r="C173" s="234" t="s">
        <v>495</v>
      </c>
      <c r="D173" s="235">
        <v>0</v>
      </c>
      <c r="E173" s="234" t="s">
        <v>490</v>
      </c>
      <c r="F173" s="236">
        <v>100</v>
      </c>
      <c r="G173" s="237">
        <v>100</v>
      </c>
      <c r="H173" s="236">
        <v>92</v>
      </c>
      <c r="I173" s="237">
        <v>197</v>
      </c>
      <c r="J173" s="236">
        <v>101</v>
      </c>
      <c r="K173" s="237">
        <v>204</v>
      </c>
      <c r="L173" s="236">
        <v>112</v>
      </c>
      <c r="M173" s="237">
        <v>148</v>
      </c>
      <c r="N173" s="236">
        <f t="shared" si="2"/>
        <v>60754.384440537222</v>
      </c>
      <c r="O173" s="237">
        <f t="shared" si="2"/>
        <v>76212.147404926596</v>
      </c>
      <c r="P173" s="238">
        <v>1</v>
      </c>
      <c r="Q173" s="239">
        <v>1</v>
      </c>
      <c r="R173" s="238">
        <v>1</v>
      </c>
      <c r="S173" s="239">
        <v>1</v>
      </c>
      <c r="T173" s="240"/>
      <c r="U173" s="241"/>
      <c r="V173" s="237"/>
    </row>
    <row r="174" spans="1:22" x14ac:dyDescent="0.2">
      <c r="A174" s="233" t="s">
        <v>114</v>
      </c>
      <c r="B174" s="234" t="s">
        <v>367</v>
      </c>
      <c r="C174" s="234" t="s">
        <v>495</v>
      </c>
      <c r="D174" s="235">
        <v>0</v>
      </c>
      <c r="E174" s="234" t="s">
        <v>490</v>
      </c>
      <c r="F174" s="236">
        <v>400</v>
      </c>
      <c r="G174" s="237">
        <v>400</v>
      </c>
      <c r="H174" s="236">
        <v>141</v>
      </c>
      <c r="I174" s="237">
        <v>181</v>
      </c>
      <c r="J174" s="236">
        <v>134</v>
      </c>
      <c r="K174" s="237">
        <v>174</v>
      </c>
      <c r="L174" s="236">
        <v>125</v>
      </c>
      <c r="M174" s="237">
        <v>160</v>
      </c>
      <c r="N174" s="236">
        <f t="shared" si="2"/>
        <v>109509.74358424997</v>
      </c>
      <c r="O174" s="237">
        <f t="shared" si="2"/>
        <v>114534.24878795644</v>
      </c>
      <c r="P174" s="238">
        <v>1</v>
      </c>
      <c r="Q174" s="239">
        <v>1</v>
      </c>
      <c r="R174" s="238">
        <v>1</v>
      </c>
      <c r="S174" s="239">
        <v>1</v>
      </c>
      <c r="T174" s="240"/>
      <c r="U174" s="241"/>
      <c r="V174" s="237"/>
    </row>
    <row r="175" spans="1:22" x14ac:dyDescent="0.2">
      <c r="A175" s="233" t="s">
        <v>114</v>
      </c>
      <c r="B175" s="234" t="s">
        <v>367</v>
      </c>
      <c r="C175" s="234" t="s">
        <v>495</v>
      </c>
      <c r="D175" s="235">
        <v>0</v>
      </c>
      <c r="E175" s="234" t="s">
        <v>490</v>
      </c>
      <c r="F175" s="236">
        <v>7000</v>
      </c>
      <c r="G175" s="237">
        <v>7000</v>
      </c>
      <c r="H175" s="236">
        <v>292</v>
      </c>
      <c r="I175" s="237">
        <v>253</v>
      </c>
      <c r="J175" s="236">
        <v>265</v>
      </c>
      <c r="K175" s="237">
        <v>221</v>
      </c>
      <c r="L175" s="236">
        <v>105</v>
      </c>
      <c r="M175" s="237">
        <v>103</v>
      </c>
      <c r="N175" s="236">
        <f t="shared" si="2"/>
        <v>562197.9614480217</v>
      </c>
      <c r="O175" s="237">
        <f t="shared" si="2"/>
        <v>560305.09210947808</v>
      </c>
      <c r="P175" s="238">
        <v>1</v>
      </c>
      <c r="Q175" s="239">
        <v>1</v>
      </c>
      <c r="R175" s="238">
        <v>1</v>
      </c>
      <c r="S175" s="239">
        <v>1</v>
      </c>
      <c r="T175" s="240"/>
      <c r="U175" s="241"/>
      <c r="V175" s="237"/>
    </row>
    <row r="176" spans="1:22" x14ac:dyDescent="0.2">
      <c r="A176" s="233" t="s">
        <v>114</v>
      </c>
      <c r="B176" s="234" t="s">
        <v>367</v>
      </c>
      <c r="C176" s="234" t="s">
        <v>493</v>
      </c>
      <c r="D176" s="235">
        <v>0</v>
      </c>
      <c r="E176" s="234" t="s">
        <v>490</v>
      </c>
      <c r="F176" s="236">
        <v>260</v>
      </c>
      <c r="G176" s="237">
        <v>260</v>
      </c>
      <c r="H176" s="236">
        <v>0</v>
      </c>
      <c r="I176" s="237">
        <v>0</v>
      </c>
      <c r="J176" s="236">
        <v>0</v>
      </c>
      <c r="K176" s="237">
        <v>0</v>
      </c>
      <c r="L176" s="236">
        <v>0</v>
      </c>
      <c r="M176" s="237">
        <v>0</v>
      </c>
      <c r="N176" s="236">
        <f t="shared" si="2"/>
        <v>40068.290846380522</v>
      </c>
      <c r="O176" s="237">
        <f t="shared" si="2"/>
        <v>40068.290846380522</v>
      </c>
      <c r="P176" s="238">
        <v>1</v>
      </c>
      <c r="Q176" s="239">
        <v>1</v>
      </c>
      <c r="R176" s="238">
        <v>1</v>
      </c>
      <c r="S176" s="239">
        <v>1</v>
      </c>
      <c r="T176" s="240"/>
      <c r="U176" s="241"/>
      <c r="V176" s="237"/>
    </row>
    <row r="177" spans="1:22" x14ac:dyDescent="0.2">
      <c r="A177" s="233" t="s">
        <v>114</v>
      </c>
      <c r="B177" s="234" t="s">
        <v>367</v>
      </c>
      <c r="C177" s="234" t="s">
        <v>493</v>
      </c>
      <c r="D177" s="235">
        <v>0</v>
      </c>
      <c r="E177" s="234" t="s">
        <v>490</v>
      </c>
      <c r="F177" s="236">
        <v>250</v>
      </c>
      <c r="G177" s="237">
        <v>250</v>
      </c>
      <c r="H177" s="236">
        <v>0</v>
      </c>
      <c r="I177" s="237">
        <v>0</v>
      </c>
      <c r="J177" s="236">
        <v>0</v>
      </c>
      <c r="K177" s="237">
        <v>0</v>
      </c>
      <c r="L177" s="236">
        <v>0</v>
      </c>
      <c r="M177" s="237">
        <v>0</v>
      </c>
      <c r="N177" s="236">
        <f t="shared" si="2"/>
        <v>39260.923820961776</v>
      </c>
      <c r="O177" s="237">
        <f t="shared" si="2"/>
        <v>39260.923820961776</v>
      </c>
      <c r="P177" s="238">
        <v>1</v>
      </c>
      <c r="Q177" s="239">
        <v>1</v>
      </c>
      <c r="R177" s="238">
        <v>1</v>
      </c>
      <c r="S177" s="239">
        <v>1</v>
      </c>
      <c r="T177" s="240"/>
      <c r="U177" s="241"/>
      <c r="V177" s="237"/>
    </row>
    <row r="178" spans="1:22" x14ac:dyDescent="0.2">
      <c r="A178" s="233" t="s">
        <v>114</v>
      </c>
      <c r="B178" s="234" t="s">
        <v>367</v>
      </c>
      <c r="C178" s="234" t="s">
        <v>493</v>
      </c>
      <c r="D178" s="235">
        <v>0</v>
      </c>
      <c r="E178" s="234" t="s">
        <v>490</v>
      </c>
      <c r="F178" s="236">
        <v>150</v>
      </c>
      <c r="G178" s="237">
        <v>150</v>
      </c>
      <c r="H178" s="236">
        <v>0</v>
      </c>
      <c r="I178" s="237">
        <v>0</v>
      </c>
      <c r="J178" s="236">
        <v>0</v>
      </c>
      <c r="K178" s="237">
        <v>0</v>
      </c>
      <c r="L178" s="236">
        <v>0</v>
      </c>
      <c r="M178" s="237">
        <v>0</v>
      </c>
      <c r="N178" s="236">
        <f t="shared" si="2"/>
        <v>30117.645242678227</v>
      </c>
      <c r="O178" s="237">
        <f t="shared" si="2"/>
        <v>30117.645242678227</v>
      </c>
      <c r="P178" s="238">
        <v>1</v>
      </c>
      <c r="Q178" s="239">
        <v>1</v>
      </c>
      <c r="R178" s="238">
        <v>1</v>
      </c>
      <c r="S178" s="239">
        <v>1</v>
      </c>
      <c r="T178" s="240"/>
      <c r="U178" s="241"/>
      <c r="V178" s="237"/>
    </row>
    <row r="179" spans="1:22" x14ac:dyDescent="0.2">
      <c r="A179" s="233" t="s">
        <v>126</v>
      </c>
      <c r="B179" s="234" t="s">
        <v>373</v>
      </c>
      <c r="C179" s="234" t="s">
        <v>493</v>
      </c>
      <c r="D179" s="235">
        <v>1</v>
      </c>
      <c r="E179" s="234" t="s">
        <v>494</v>
      </c>
      <c r="F179" s="236">
        <v>30</v>
      </c>
      <c r="G179" s="237">
        <v>30</v>
      </c>
      <c r="H179" s="236">
        <v>30</v>
      </c>
      <c r="I179" s="237">
        <v>30</v>
      </c>
      <c r="J179" s="236">
        <v>30</v>
      </c>
      <c r="K179" s="237">
        <v>30</v>
      </c>
      <c r="L179" s="236">
        <v>30</v>
      </c>
      <c r="M179" s="237">
        <v>30</v>
      </c>
      <c r="N179" s="236">
        <f t="shared" si="2"/>
        <v>18719.323467483744</v>
      </c>
      <c r="O179" s="237">
        <f t="shared" si="2"/>
        <v>18719.323467483744</v>
      </c>
      <c r="P179" s="238">
        <v>1</v>
      </c>
      <c r="Q179" s="239">
        <v>1</v>
      </c>
      <c r="R179" s="238">
        <v>1</v>
      </c>
      <c r="S179" s="239">
        <v>1</v>
      </c>
      <c r="T179" s="240">
        <v>13280605.36956002</v>
      </c>
      <c r="U179" s="241">
        <v>12866232.422676884</v>
      </c>
      <c r="V179" s="237">
        <v>13073418.896118451</v>
      </c>
    </row>
    <row r="180" spans="1:22" x14ac:dyDescent="0.2">
      <c r="A180" s="233" t="s">
        <v>126</v>
      </c>
      <c r="B180" s="234" t="s">
        <v>373</v>
      </c>
      <c r="C180" s="234" t="s">
        <v>489</v>
      </c>
      <c r="D180" s="235">
        <v>1</v>
      </c>
      <c r="E180" s="234" t="s">
        <v>494</v>
      </c>
      <c r="F180" s="236">
        <v>60000</v>
      </c>
      <c r="G180" s="237">
        <v>60000</v>
      </c>
      <c r="H180" s="236">
        <v>39816</v>
      </c>
      <c r="I180" s="237">
        <v>43514</v>
      </c>
      <c r="J180" s="236">
        <v>47811</v>
      </c>
      <c r="K180" s="237">
        <v>39803</v>
      </c>
      <c r="L180" s="236">
        <v>38860</v>
      </c>
      <c r="M180" s="237">
        <v>37192</v>
      </c>
      <c r="N180" s="236">
        <f t="shared" si="2"/>
        <v>5505682.8029372757</v>
      </c>
      <c r="O180" s="237">
        <f t="shared" si="2"/>
        <v>5343311.5255683688</v>
      </c>
      <c r="P180" s="238">
        <v>1</v>
      </c>
      <c r="Q180" s="239">
        <v>1</v>
      </c>
      <c r="R180" s="238">
        <v>1</v>
      </c>
      <c r="S180" s="239">
        <v>1</v>
      </c>
      <c r="T180" s="240"/>
      <c r="U180" s="241"/>
      <c r="V180" s="237"/>
    </row>
    <row r="181" spans="1:22" x14ac:dyDescent="0.2">
      <c r="A181" s="233" t="s">
        <v>126</v>
      </c>
      <c r="B181" s="234" t="s">
        <v>373</v>
      </c>
      <c r="C181" s="234" t="s">
        <v>489</v>
      </c>
      <c r="D181" s="235">
        <v>1</v>
      </c>
      <c r="E181" s="234" t="s">
        <v>494</v>
      </c>
      <c r="F181" s="236">
        <v>1900</v>
      </c>
      <c r="G181" s="237">
        <v>1900</v>
      </c>
      <c r="H181" s="236">
        <v>481</v>
      </c>
      <c r="I181" s="237">
        <v>568</v>
      </c>
      <c r="J181" s="236">
        <v>663</v>
      </c>
      <c r="K181" s="237">
        <v>734</v>
      </c>
      <c r="L181" s="236">
        <v>496</v>
      </c>
      <c r="M181" s="237">
        <v>658</v>
      </c>
      <c r="N181" s="236">
        <f t="shared" si="2"/>
        <v>351244.9899724659</v>
      </c>
      <c r="O181" s="237">
        <f t="shared" si="2"/>
        <v>358380.5002707307</v>
      </c>
      <c r="P181" s="238">
        <v>1</v>
      </c>
      <c r="Q181" s="239">
        <v>1</v>
      </c>
      <c r="R181" s="238">
        <v>1</v>
      </c>
      <c r="S181" s="239">
        <v>1</v>
      </c>
      <c r="T181" s="240"/>
      <c r="U181" s="241"/>
      <c r="V181" s="237"/>
    </row>
    <row r="182" spans="1:22" x14ac:dyDescent="0.2">
      <c r="A182" s="233" t="s">
        <v>126</v>
      </c>
      <c r="B182" s="234" t="s">
        <v>373</v>
      </c>
      <c r="C182" s="234" t="s">
        <v>489</v>
      </c>
      <c r="D182" s="235">
        <v>1</v>
      </c>
      <c r="E182" s="234" t="s">
        <v>494</v>
      </c>
      <c r="F182" s="236">
        <v>5170</v>
      </c>
      <c r="G182" s="237">
        <v>5170</v>
      </c>
      <c r="H182" s="236">
        <v>2002</v>
      </c>
      <c r="I182" s="237">
        <v>1348</v>
      </c>
      <c r="J182" s="236">
        <v>2263</v>
      </c>
      <c r="K182" s="237">
        <v>1798</v>
      </c>
      <c r="L182" s="236">
        <v>1875</v>
      </c>
      <c r="M182" s="237">
        <v>1783</v>
      </c>
      <c r="N182" s="236">
        <f t="shared" si="2"/>
        <v>769038.29408579308</v>
      </c>
      <c r="O182" s="237">
        <f t="shared" si="2"/>
        <v>733328.8258993295</v>
      </c>
      <c r="P182" s="238">
        <v>1</v>
      </c>
      <c r="Q182" s="239">
        <v>1</v>
      </c>
      <c r="R182" s="238">
        <v>1</v>
      </c>
      <c r="S182" s="239">
        <v>1</v>
      </c>
      <c r="T182" s="240"/>
      <c r="U182" s="241"/>
      <c r="V182" s="237"/>
    </row>
    <row r="183" spans="1:22" x14ac:dyDescent="0.2">
      <c r="A183" s="233" t="s">
        <v>126</v>
      </c>
      <c r="B183" s="234" t="s">
        <v>373</v>
      </c>
      <c r="C183" s="234" t="s">
        <v>489</v>
      </c>
      <c r="D183" s="235">
        <v>1</v>
      </c>
      <c r="E183" s="234" t="s">
        <v>494</v>
      </c>
      <c r="F183" s="236">
        <v>4500</v>
      </c>
      <c r="G183" s="237">
        <v>4500</v>
      </c>
      <c r="H183" s="236">
        <v>4371</v>
      </c>
      <c r="I183" s="237">
        <v>2838</v>
      </c>
      <c r="J183" s="236">
        <v>5519</v>
      </c>
      <c r="K183" s="237">
        <v>4184</v>
      </c>
      <c r="L183" s="236">
        <v>3606</v>
      </c>
      <c r="M183" s="237">
        <v>3951</v>
      </c>
      <c r="N183" s="236">
        <f t="shared" si="2"/>
        <v>958027.34508495778</v>
      </c>
      <c r="O183" s="237">
        <f t="shared" si="2"/>
        <v>862320.97085212579</v>
      </c>
      <c r="P183" s="238">
        <v>1</v>
      </c>
      <c r="Q183" s="239">
        <v>1</v>
      </c>
      <c r="R183" s="238">
        <v>1</v>
      </c>
      <c r="S183" s="239">
        <v>1</v>
      </c>
      <c r="T183" s="240"/>
      <c r="U183" s="241"/>
      <c r="V183" s="237"/>
    </row>
    <row r="184" spans="1:22" x14ac:dyDescent="0.2">
      <c r="A184" s="233" t="s">
        <v>126</v>
      </c>
      <c r="B184" s="234" t="s">
        <v>373</v>
      </c>
      <c r="C184" s="234" t="s">
        <v>489</v>
      </c>
      <c r="D184" s="235">
        <v>1</v>
      </c>
      <c r="E184" s="234" t="s">
        <v>494</v>
      </c>
      <c r="F184" s="236">
        <v>22500</v>
      </c>
      <c r="G184" s="237">
        <v>22500</v>
      </c>
      <c r="H184" s="236">
        <v>7928</v>
      </c>
      <c r="I184" s="237">
        <v>8155</v>
      </c>
      <c r="J184" s="236">
        <v>8029</v>
      </c>
      <c r="K184" s="237">
        <v>11605</v>
      </c>
      <c r="L184" s="236">
        <v>7760</v>
      </c>
      <c r="M184" s="237">
        <v>10695</v>
      </c>
      <c r="N184" s="236">
        <f t="shared" si="2"/>
        <v>2175302.3161288253</v>
      </c>
      <c r="O184" s="237">
        <f t="shared" si="2"/>
        <v>2360071.9967789841</v>
      </c>
      <c r="P184" s="238">
        <v>1</v>
      </c>
      <c r="Q184" s="239">
        <v>1</v>
      </c>
      <c r="R184" s="238">
        <v>1</v>
      </c>
      <c r="S184" s="239">
        <v>1</v>
      </c>
      <c r="T184" s="240"/>
      <c r="U184" s="241"/>
      <c r="V184" s="237"/>
    </row>
    <row r="185" spans="1:22" x14ac:dyDescent="0.2">
      <c r="A185" s="233" t="s">
        <v>126</v>
      </c>
      <c r="B185" s="234" t="s">
        <v>373</v>
      </c>
      <c r="C185" s="234" t="s">
        <v>489</v>
      </c>
      <c r="D185" s="235">
        <v>1</v>
      </c>
      <c r="E185" s="234" t="s">
        <v>494</v>
      </c>
      <c r="F185" s="236">
        <v>4500</v>
      </c>
      <c r="G185" s="237">
        <v>4500</v>
      </c>
      <c r="H185" s="236">
        <v>15797</v>
      </c>
      <c r="I185" s="237">
        <v>7291</v>
      </c>
      <c r="J185" s="236">
        <v>3620</v>
      </c>
      <c r="K185" s="237">
        <v>1513</v>
      </c>
      <c r="L185" s="236">
        <v>3620</v>
      </c>
      <c r="M185" s="237">
        <v>2825</v>
      </c>
      <c r="N185" s="236">
        <f t="shared" si="2"/>
        <v>1610797.7231238978</v>
      </c>
      <c r="O185" s="237">
        <f t="shared" si="2"/>
        <v>1080021.5837746791</v>
      </c>
      <c r="P185" s="238">
        <v>1</v>
      </c>
      <c r="Q185" s="239">
        <v>1</v>
      </c>
      <c r="R185" s="238">
        <v>1</v>
      </c>
      <c r="S185" s="239">
        <v>1</v>
      </c>
      <c r="T185" s="240"/>
      <c r="U185" s="241"/>
      <c r="V185" s="237"/>
    </row>
    <row r="186" spans="1:22" x14ac:dyDescent="0.2">
      <c r="A186" s="233" t="s">
        <v>126</v>
      </c>
      <c r="B186" s="234" t="s">
        <v>373</v>
      </c>
      <c r="C186" s="234" t="s">
        <v>491</v>
      </c>
      <c r="D186" s="235">
        <v>1</v>
      </c>
      <c r="E186" s="234" t="s">
        <v>494</v>
      </c>
      <c r="F186" s="236">
        <v>17000</v>
      </c>
      <c r="G186" s="237">
        <v>17000</v>
      </c>
      <c r="H186" s="236">
        <v>6456</v>
      </c>
      <c r="I186" s="237">
        <v>9592</v>
      </c>
      <c r="J186" s="236">
        <v>8253</v>
      </c>
      <c r="K186" s="237">
        <v>12292</v>
      </c>
      <c r="L186" s="236">
        <v>7519</v>
      </c>
      <c r="M186" s="237">
        <v>10143</v>
      </c>
      <c r="N186" s="236">
        <f t="shared" si="2"/>
        <v>1891792.5747593206</v>
      </c>
      <c r="O186" s="237">
        <f t="shared" si="2"/>
        <v>2110077.6960651842</v>
      </c>
      <c r="P186" s="238">
        <v>1</v>
      </c>
      <c r="Q186" s="239">
        <v>1</v>
      </c>
      <c r="R186" s="238">
        <v>1</v>
      </c>
      <c r="S186" s="239">
        <v>1</v>
      </c>
      <c r="T186" s="240"/>
      <c r="U186" s="241"/>
      <c r="V186" s="237"/>
    </row>
    <row r="187" spans="1:22" x14ac:dyDescent="0.2">
      <c r="A187" s="233" t="s">
        <v>128</v>
      </c>
      <c r="B187" s="234" t="s">
        <v>374</v>
      </c>
      <c r="C187" s="234" t="s">
        <v>489</v>
      </c>
      <c r="D187" s="235">
        <v>1</v>
      </c>
      <c r="E187" s="234" t="s">
        <v>494</v>
      </c>
      <c r="F187" s="236">
        <v>350000</v>
      </c>
      <c r="G187" s="237">
        <v>350000</v>
      </c>
      <c r="H187" s="236">
        <v>317540</v>
      </c>
      <c r="I187" s="237">
        <v>326249</v>
      </c>
      <c r="J187" s="236">
        <v>323617</v>
      </c>
      <c r="K187" s="237">
        <v>283623</v>
      </c>
      <c r="L187" s="236">
        <v>210075</v>
      </c>
      <c r="M187" s="237">
        <v>226769</v>
      </c>
      <c r="N187" s="236">
        <f t="shared" si="2"/>
        <v>21207191.633956466</v>
      </c>
      <c r="O187" s="237">
        <f t="shared" si="2"/>
        <v>21268146.746896353</v>
      </c>
      <c r="P187" s="238">
        <v>1</v>
      </c>
      <c r="Q187" s="239">
        <v>1</v>
      </c>
      <c r="R187" s="238">
        <v>1</v>
      </c>
      <c r="S187" s="239">
        <v>1</v>
      </c>
      <c r="T187" s="240">
        <v>23289785.938257821</v>
      </c>
      <c r="U187" s="241">
        <v>23453446.476062287</v>
      </c>
      <c r="V187" s="237">
        <v>23371616.207160056</v>
      </c>
    </row>
    <row r="188" spans="1:22" x14ac:dyDescent="0.2">
      <c r="A188" s="233" t="s">
        <v>128</v>
      </c>
      <c r="B188" s="234" t="s">
        <v>374</v>
      </c>
      <c r="C188" s="234" t="s">
        <v>489</v>
      </c>
      <c r="D188" s="235">
        <v>1</v>
      </c>
      <c r="E188" s="234" t="s">
        <v>494</v>
      </c>
      <c r="F188" s="236">
        <v>16000</v>
      </c>
      <c r="G188" s="237">
        <v>16000</v>
      </c>
      <c r="H188" s="236">
        <v>6350</v>
      </c>
      <c r="I188" s="237">
        <v>9294</v>
      </c>
      <c r="J188" s="236">
        <v>9737</v>
      </c>
      <c r="K188" s="237">
        <v>11786</v>
      </c>
      <c r="L188" s="236">
        <v>9309</v>
      </c>
      <c r="M188" s="237">
        <v>11462</v>
      </c>
      <c r="N188" s="236">
        <f t="shared" si="2"/>
        <v>1918411.6149627795</v>
      </c>
      <c r="O188" s="237">
        <f t="shared" si="2"/>
        <v>2029677.901511475</v>
      </c>
      <c r="P188" s="238">
        <v>1</v>
      </c>
      <c r="Q188" s="239">
        <v>1</v>
      </c>
      <c r="R188" s="238">
        <v>1</v>
      </c>
      <c r="S188" s="239">
        <v>1</v>
      </c>
      <c r="T188" s="240"/>
      <c r="U188" s="241"/>
      <c r="V188" s="237"/>
    </row>
    <row r="189" spans="1:22" x14ac:dyDescent="0.2">
      <c r="A189" s="233" t="s">
        <v>128</v>
      </c>
      <c r="B189" s="234" t="s">
        <v>374</v>
      </c>
      <c r="C189" s="234" t="s">
        <v>489</v>
      </c>
      <c r="D189" s="235">
        <v>1</v>
      </c>
      <c r="E189" s="234" t="s">
        <v>494</v>
      </c>
      <c r="F189" s="236">
        <v>600</v>
      </c>
      <c r="G189" s="237">
        <v>600</v>
      </c>
      <c r="H189" s="236">
        <v>223</v>
      </c>
      <c r="I189" s="237">
        <v>197</v>
      </c>
      <c r="J189" s="236">
        <v>312</v>
      </c>
      <c r="K189" s="237">
        <v>208</v>
      </c>
      <c r="L189" s="236">
        <v>288</v>
      </c>
      <c r="M189" s="237">
        <v>248</v>
      </c>
      <c r="N189" s="236">
        <f t="shared" si="2"/>
        <v>164182.68933857669</v>
      </c>
      <c r="O189" s="237">
        <f t="shared" si="2"/>
        <v>155621.82765445727</v>
      </c>
      <c r="P189" s="238">
        <v>1</v>
      </c>
      <c r="Q189" s="239">
        <v>1</v>
      </c>
      <c r="R189" s="238">
        <v>1</v>
      </c>
      <c r="S189" s="239">
        <v>1</v>
      </c>
      <c r="T189" s="240"/>
      <c r="U189" s="241"/>
      <c r="V189" s="237"/>
    </row>
    <row r="190" spans="1:22" x14ac:dyDescent="0.2">
      <c r="A190" s="233" t="s">
        <v>130</v>
      </c>
      <c r="B190" s="234" t="s">
        <v>375</v>
      </c>
      <c r="C190" s="234" t="s">
        <v>489</v>
      </c>
      <c r="D190" s="235">
        <v>0</v>
      </c>
      <c r="E190" s="234" t="s">
        <v>490</v>
      </c>
      <c r="F190" s="236">
        <v>7300</v>
      </c>
      <c r="G190" s="237">
        <v>7300</v>
      </c>
      <c r="H190" s="236">
        <v>3334</v>
      </c>
      <c r="I190" s="237">
        <v>5862</v>
      </c>
      <c r="J190" s="236">
        <v>5034</v>
      </c>
      <c r="K190" s="237">
        <v>7630</v>
      </c>
      <c r="L190" s="236">
        <v>6193</v>
      </c>
      <c r="M190" s="237">
        <v>8501</v>
      </c>
      <c r="N190" s="236">
        <f t="shared" si="2"/>
        <v>1041663.7784269088</v>
      </c>
      <c r="O190" s="237">
        <f t="shared" si="2"/>
        <v>1170036.8436262335</v>
      </c>
      <c r="P190" s="238">
        <v>1</v>
      </c>
      <c r="Q190" s="239">
        <v>1</v>
      </c>
      <c r="R190" s="238">
        <v>1</v>
      </c>
      <c r="S190" s="239">
        <v>1</v>
      </c>
      <c r="T190" s="240">
        <v>1041663.7784269088</v>
      </c>
      <c r="U190" s="241">
        <v>1170036.8436262335</v>
      </c>
      <c r="V190" s="237">
        <v>1105850.3110265711</v>
      </c>
    </row>
    <row r="191" spans="1:22" x14ac:dyDescent="0.2">
      <c r="A191" s="233" t="s">
        <v>132</v>
      </c>
      <c r="B191" s="234" t="s">
        <v>376</v>
      </c>
      <c r="C191" s="234" t="s">
        <v>489</v>
      </c>
      <c r="D191" s="235">
        <v>1</v>
      </c>
      <c r="E191" s="234" t="s">
        <v>494</v>
      </c>
      <c r="F191" s="236">
        <v>50000</v>
      </c>
      <c r="G191" s="237">
        <v>50000</v>
      </c>
      <c r="H191" s="236">
        <v>29945</v>
      </c>
      <c r="I191" s="237">
        <v>36633</v>
      </c>
      <c r="J191" s="236">
        <v>42380</v>
      </c>
      <c r="K191" s="237">
        <v>46883</v>
      </c>
      <c r="L191" s="236">
        <v>40447</v>
      </c>
      <c r="M191" s="237">
        <v>44407</v>
      </c>
      <c r="N191" s="236">
        <f t="shared" si="2"/>
        <v>4914015.7172095645</v>
      </c>
      <c r="O191" s="237">
        <f t="shared" si="2"/>
        <v>5089198.3987042373</v>
      </c>
      <c r="P191" s="238">
        <v>1</v>
      </c>
      <c r="Q191" s="239">
        <v>1</v>
      </c>
      <c r="R191" s="238">
        <v>1</v>
      </c>
      <c r="S191" s="239">
        <v>1</v>
      </c>
      <c r="T191" s="240">
        <v>4914015.7172095645</v>
      </c>
      <c r="U191" s="241">
        <v>5089198.3987042373</v>
      </c>
      <c r="V191" s="237">
        <v>5001607.0579569004</v>
      </c>
    </row>
    <row r="192" spans="1:22" x14ac:dyDescent="0.2">
      <c r="A192" s="233" t="s">
        <v>134</v>
      </c>
      <c r="B192" s="234" t="s">
        <v>377</v>
      </c>
      <c r="C192" s="234" t="s">
        <v>489</v>
      </c>
      <c r="D192" s="235">
        <v>0</v>
      </c>
      <c r="E192" s="234" t="s">
        <v>490</v>
      </c>
      <c r="F192" s="236">
        <v>35000</v>
      </c>
      <c r="G192" s="237">
        <v>35000</v>
      </c>
      <c r="H192" s="236">
        <v>32002</v>
      </c>
      <c r="I192" s="237">
        <v>30548</v>
      </c>
      <c r="J192" s="236">
        <v>18569</v>
      </c>
      <c r="K192" s="237">
        <v>20304</v>
      </c>
      <c r="L192" s="236">
        <v>26106</v>
      </c>
      <c r="M192" s="237">
        <v>27374</v>
      </c>
      <c r="N192" s="236">
        <f t="shared" si="2"/>
        <v>3388194.1475415346</v>
      </c>
      <c r="O192" s="237">
        <f t="shared" si="2"/>
        <v>3333922.0647496101</v>
      </c>
      <c r="P192" s="238">
        <v>1</v>
      </c>
      <c r="Q192" s="239">
        <v>1</v>
      </c>
      <c r="R192" s="238">
        <v>1</v>
      </c>
      <c r="S192" s="239">
        <v>1</v>
      </c>
      <c r="T192" s="240">
        <v>6559702.774689151</v>
      </c>
      <c r="U192" s="241">
        <v>6473045.7098542377</v>
      </c>
      <c r="V192" s="237">
        <v>6516374.2422716944</v>
      </c>
    </row>
    <row r="193" spans="1:22" x14ac:dyDescent="0.2">
      <c r="A193" s="233" t="s">
        <v>134</v>
      </c>
      <c r="B193" s="234" t="s">
        <v>377</v>
      </c>
      <c r="C193" s="234" t="s">
        <v>489</v>
      </c>
      <c r="D193" s="235">
        <v>0</v>
      </c>
      <c r="E193" s="234" t="s">
        <v>490</v>
      </c>
      <c r="F193" s="236">
        <v>17300</v>
      </c>
      <c r="G193" s="237">
        <v>17300</v>
      </c>
      <c r="H193" s="236">
        <v>14302</v>
      </c>
      <c r="I193" s="237">
        <v>14478</v>
      </c>
      <c r="J193" s="236">
        <v>9295</v>
      </c>
      <c r="K193" s="237">
        <v>10643</v>
      </c>
      <c r="L193" s="236">
        <v>10353</v>
      </c>
      <c r="M193" s="237">
        <v>10149</v>
      </c>
      <c r="N193" s="236">
        <f t="shared" si="2"/>
        <v>1948756.6688189618</v>
      </c>
      <c r="O193" s="237">
        <f t="shared" si="2"/>
        <v>1956738.7270006975</v>
      </c>
      <c r="P193" s="238">
        <v>1</v>
      </c>
      <c r="Q193" s="239">
        <v>1</v>
      </c>
      <c r="R193" s="238">
        <v>1</v>
      </c>
      <c r="S193" s="239">
        <v>1</v>
      </c>
      <c r="T193" s="240"/>
      <c r="U193" s="241"/>
      <c r="V193" s="237"/>
    </row>
    <row r="194" spans="1:22" x14ac:dyDescent="0.2">
      <c r="A194" s="233" t="s">
        <v>134</v>
      </c>
      <c r="B194" s="234" t="s">
        <v>377</v>
      </c>
      <c r="C194" s="234" t="s">
        <v>489</v>
      </c>
      <c r="D194" s="235">
        <v>0</v>
      </c>
      <c r="E194" s="234" t="s">
        <v>490</v>
      </c>
      <c r="F194" s="236">
        <v>9700</v>
      </c>
      <c r="G194" s="237">
        <v>9700</v>
      </c>
      <c r="H194" s="236">
        <v>7076</v>
      </c>
      <c r="I194" s="237">
        <v>6328</v>
      </c>
      <c r="J194" s="236">
        <v>3946</v>
      </c>
      <c r="K194" s="237">
        <v>4431</v>
      </c>
      <c r="L194" s="236">
        <v>4883</v>
      </c>
      <c r="M194" s="237">
        <v>4781</v>
      </c>
      <c r="N194" s="236">
        <f t="shared" si="2"/>
        <v>1222751.9583286552</v>
      </c>
      <c r="O194" s="237">
        <f t="shared" si="2"/>
        <v>1182384.9181039291</v>
      </c>
      <c r="P194" s="238">
        <v>1</v>
      </c>
      <c r="Q194" s="239">
        <v>1</v>
      </c>
      <c r="R194" s="238">
        <v>1</v>
      </c>
      <c r="S194" s="239">
        <v>1</v>
      </c>
      <c r="T194" s="240"/>
      <c r="U194" s="241"/>
      <c r="V194" s="237"/>
    </row>
    <row r="195" spans="1:22" x14ac:dyDescent="0.2">
      <c r="A195" s="233" t="s">
        <v>138</v>
      </c>
      <c r="B195" s="234" t="s">
        <v>379</v>
      </c>
      <c r="C195" s="234" t="s">
        <v>489</v>
      </c>
      <c r="D195" s="235">
        <v>1</v>
      </c>
      <c r="E195" s="234" t="s">
        <v>494</v>
      </c>
      <c r="F195" s="236">
        <v>39900</v>
      </c>
      <c r="G195" s="237">
        <v>39900</v>
      </c>
      <c r="H195" s="236">
        <v>23873</v>
      </c>
      <c r="I195" s="237">
        <v>18714</v>
      </c>
      <c r="J195" s="236">
        <v>25612</v>
      </c>
      <c r="K195" s="237">
        <v>24565</v>
      </c>
      <c r="L195" s="236">
        <v>22643</v>
      </c>
      <c r="M195" s="237">
        <v>20446</v>
      </c>
      <c r="N195" s="236">
        <f t="shared" ref="N195:O258" si="3">IF($C195="M",
(AVERAGE(F195*P195,MAX(H195,J195,L195)*R195)^0.519)*3203.7913,
IF(OR($C195="MB",$C195="MK",$C195="MBK",$C195="MBN"),
(AVERAGE(F195*P195,MAX(H195,J195,L195)*R195)^0.6289)*3234.9142,
IF(AND($E195="Land+Sommerhus",OR($C195="MBNKD",$C195="MBNK/MBND")),
(AVERAGE(F195*P195,MAX(H195,J195,L195)*R195)^0.736)*1583.1635,
IF(AND($E195="Byzone",OR($C195="MBNKD",$C195="MBNK/MBND")),
(AVERAGE(F195*P195,MAX(H195,J195,L195)*R195)^0.736)*1812.7138,
0))))</f>
        <v>3815779.8979785861</v>
      </c>
      <c r="O195" s="237">
        <f t="shared" si="3"/>
        <v>3770801.0437672804</v>
      </c>
      <c r="P195" s="238">
        <v>1</v>
      </c>
      <c r="Q195" s="239">
        <v>1</v>
      </c>
      <c r="R195" s="238">
        <v>1</v>
      </c>
      <c r="S195" s="239">
        <v>1</v>
      </c>
      <c r="T195" s="240">
        <v>8904005.2375196218</v>
      </c>
      <c r="U195" s="241">
        <v>8012900.6393344188</v>
      </c>
      <c r="V195" s="237">
        <v>8458452.9384270199</v>
      </c>
    </row>
    <row r="196" spans="1:22" x14ac:dyDescent="0.2">
      <c r="A196" s="233" t="s">
        <v>138</v>
      </c>
      <c r="B196" s="234" t="s">
        <v>379</v>
      </c>
      <c r="C196" s="234" t="s">
        <v>489</v>
      </c>
      <c r="D196" s="235">
        <v>1</v>
      </c>
      <c r="E196" s="234" t="s">
        <v>494</v>
      </c>
      <c r="F196" s="236">
        <v>22000</v>
      </c>
      <c r="G196" s="237">
        <v>22000</v>
      </c>
      <c r="H196" s="236">
        <v>25241</v>
      </c>
      <c r="I196" s="237">
        <v>6590</v>
      </c>
      <c r="J196" s="236">
        <v>30116</v>
      </c>
      <c r="K196" s="237">
        <v>13881</v>
      </c>
      <c r="L196" s="236">
        <v>17409</v>
      </c>
      <c r="M196" s="237">
        <v>9732</v>
      </c>
      <c r="N196" s="236">
        <f t="shared" si="3"/>
        <v>3224496.2462258437</v>
      </c>
      <c r="O196" s="237">
        <f t="shared" si="3"/>
        <v>2449917.5251216162</v>
      </c>
      <c r="P196" s="238">
        <v>1</v>
      </c>
      <c r="Q196" s="239">
        <v>1</v>
      </c>
      <c r="R196" s="238">
        <v>1</v>
      </c>
      <c r="S196" s="239">
        <v>1</v>
      </c>
      <c r="T196" s="240"/>
      <c r="U196" s="241"/>
      <c r="V196" s="237"/>
    </row>
    <row r="197" spans="1:22" x14ac:dyDescent="0.2">
      <c r="A197" s="233" t="s">
        <v>138</v>
      </c>
      <c r="B197" s="234" t="s">
        <v>379</v>
      </c>
      <c r="C197" s="234" t="s">
        <v>489</v>
      </c>
      <c r="D197" s="235">
        <v>0</v>
      </c>
      <c r="E197" s="234" t="s">
        <v>490</v>
      </c>
      <c r="F197" s="236">
        <v>14000</v>
      </c>
      <c r="G197" s="237">
        <v>14000</v>
      </c>
      <c r="H197" s="236">
        <v>7903</v>
      </c>
      <c r="I197" s="237">
        <v>6412</v>
      </c>
      <c r="J197" s="236">
        <v>10084</v>
      </c>
      <c r="K197" s="237">
        <v>8406</v>
      </c>
      <c r="L197" s="236">
        <v>6594</v>
      </c>
      <c r="M197" s="237">
        <v>5672</v>
      </c>
      <c r="N197" s="236">
        <f t="shared" si="3"/>
        <v>1595585.0373345769</v>
      </c>
      <c r="O197" s="237">
        <f t="shared" si="3"/>
        <v>1512989.2415465859</v>
      </c>
      <c r="P197" s="238">
        <v>1</v>
      </c>
      <c r="Q197" s="239">
        <v>1</v>
      </c>
      <c r="R197" s="238">
        <v>1</v>
      </c>
      <c r="S197" s="239">
        <v>1</v>
      </c>
      <c r="T197" s="240"/>
      <c r="U197" s="241"/>
      <c r="V197" s="237"/>
    </row>
    <row r="198" spans="1:22" x14ac:dyDescent="0.2">
      <c r="A198" s="233" t="s">
        <v>138</v>
      </c>
      <c r="B198" s="234" t="s">
        <v>379</v>
      </c>
      <c r="C198" s="234" t="s">
        <v>492</v>
      </c>
      <c r="D198" s="235">
        <v>0</v>
      </c>
      <c r="E198" s="234" t="s">
        <v>490</v>
      </c>
      <c r="F198" s="236">
        <v>1400</v>
      </c>
      <c r="G198" s="237">
        <v>1400</v>
      </c>
      <c r="H198" s="236">
        <v>707</v>
      </c>
      <c r="I198" s="237">
        <v>512</v>
      </c>
      <c r="J198" s="236">
        <v>847</v>
      </c>
      <c r="K198" s="237">
        <v>996</v>
      </c>
      <c r="L198" s="236">
        <v>675</v>
      </c>
      <c r="M198" s="237">
        <v>572</v>
      </c>
      <c r="N198" s="236">
        <f t="shared" si="3"/>
        <v>268144.05598061561</v>
      </c>
      <c r="O198" s="237">
        <f t="shared" si="3"/>
        <v>279192.82889893564</v>
      </c>
      <c r="P198" s="238">
        <v>1</v>
      </c>
      <c r="Q198" s="239">
        <v>1</v>
      </c>
      <c r="R198" s="238">
        <v>1</v>
      </c>
      <c r="S198" s="239">
        <v>1</v>
      </c>
      <c r="T198" s="240"/>
      <c r="U198" s="241"/>
      <c r="V198" s="237"/>
    </row>
    <row r="199" spans="1:22" x14ac:dyDescent="0.2">
      <c r="A199" s="233" t="s">
        <v>140</v>
      </c>
      <c r="B199" s="234" t="s">
        <v>380</v>
      </c>
      <c r="C199" s="234" t="s">
        <v>489</v>
      </c>
      <c r="D199" s="235">
        <v>1</v>
      </c>
      <c r="E199" s="234" t="s">
        <v>494</v>
      </c>
      <c r="F199" s="236">
        <v>175000</v>
      </c>
      <c r="G199" s="237">
        <v>175000</v>
      </c>
      <c r="H199" s="236">
        <v>18333</v>
      </c>
      <c r="I199" s="237">
        <v>23058</v>
      </c>
      <c r="J199" s="236">
        <v>34911</v>
      </c>
      <c r="K199" s="237">
        <v>35039</v>
      </c>
      <c r="L199" s="236">
        <v>37225</v>
      </c>
      <c r="M199" s="237">
        <v>35039</v>
      </c>
      <c r="N199" s="236">
        <f t="shared" si="3"/>
        <v>9063447.4133435916</v>
      </c>
      <c r="O199" s="237">
        <f t="shared" si="3"/>
        <v>8994642.8075160086</v>
      </c>
      <c r="P199" s="238">
        <v>1</v>
      </c>
      <c r="Q199" s="239">
        <v>1</v>
      </c>
      <c r="R199" s="238">
        <v>1</v>
      </c>
      <c r="S199" s="239">
        <v>1</v>
      </c>
      <c r="T199" s="240">
        <v>13382805.706282567</v>
      </c>
      <c r="U199" s="241">
        <v>13499949.460635621</v>
      </c>
      <c r="V199" s="237">
        <v>13441377.583459094</v>
      </c>
    </row>
    <row r="200" spans="1:22" x14ac:dyDescent="0.2">
      <c r="A200" s="233" t="s">
        <v>140</v>
      </c>
      <c r="B200" s="234" t="s">
        <v>380</v>
      </c>
      <c r="C200" s="234" t="s">
        <v>489</v>
      </c>
      <c r="D200" s="235">
        <v>0</v>
      </c>
      <c r="E200" s="234" t="s">
        <v>490</v>
      </c>
      <c r="F200" s="236">
        <v>16000</v>
      </c>
      <c r="G200" s="237">
        <v>16000</v>
      </c>
      <c r="H200" s="236">
        <v>6120</v>
      </c>
      <c r="I200" s="237">
        <v>6235</v>
      </c>
      <c r="J200" s="236">
        <v>9963</v>
      </c>
      <c r="K200" s="237">
        <v>8117</v>
      </c>
      <c r="L200" s="236">
        <v>9476</v>
      </c>
      <c r="M200" s="237">
        <v>9393</v>
      </c>
      <c r="N200" s="236">
        <f t="shared" si="3"/>
        <v>1686292.3840729764</v>
      </c>
      <c r="O200" s="237">
        <f t="shared" si="3"/>
        <v>1658964.9294380031</v>
      </c>
      <c r="P200" s="238">
        <v>1</v>
      </c>
      <c r="Q200" s="239">
        <v>1</v>
      </c>
      <c r="R200" s="238">
        <v>1</v>
      </c>
      <c r="S200" s="239">
        <v>1</v>
      </c>
      <c r="T200" s="240"/>
      <c r="U200" s="241"/>
      <c r="V200" s="237"/>
    </row>
    <row r="201" spans="1:22" x14ac:dyDescent="0.2">
      <c r="A201" s="233" t="s">
        <v>140</v>
      </c>
      <c r="B201" s="234" t="s">
        <v>380</v>
      </c>
      <c r="C201" s="234" t="s">
        <v>491</v>
      </c>
      <c r="D201" s="235">
        <v>0</v>
      </c>
      <c r="E201" s="234" t="s">
        <v>490</v>
      </c>
      <c r="F201" s="236">
        <v>4500</v>
      </c>
      <c r="G201" s="237">
        <v>4500</v>
      </c>
      <c r="H201" s="236">
        <v>2133</v>
      </c>
      <c r="I201" s="237">
        <v>5764</v>
      </c>
      <c r="J201" s="236">
        <v>3782</v>
      </c>
      <c r="K201" s="237">
        <v>7178</v>
      </c>
      <c r="L201" s="236">
        <v>3339</v>
      </c>
      <c r="M201" s="237">
        <v>4877</v>
      </c>
      <c r="N201" s="236">
        <f t="shared" si="3"/>
        <v>727302.7308686102</v>
      </c>
      <c r="O201" s="237">
        <f t="shared" si="3"/>
        <v>936592.95429816656</v>
      </c>
      <c r="P201" s="238">
        <v>1</v>
      </c>
      <c r="Q201" s="239">
        <v>1</v>
      </c>
      <c r="R201" s="238">
        <v>1</v>
      </c>
      <c r="S201" s="239">
        <v>1</v>
      </c>
      <c r="T201" s="240"/>
      <c r="U201" s="241"/>
      <c r="V201" s="237"/>
    </row>
    <row r="202" spans="1:22" x14ac:dyDescent="0.2">
      <c r="A202" s="233" t="s">
        <v>140</v>
      </c>
      <c r="B202" s="234" t="s">
        <v>380</v>
      </c>
      <c r="C202" s="234" t="s">
        <v>491</v>
      </c>
      <c r="D202" s="235">
        <v>1</v>
      </c>
      <c r="E202" s="234" t="s">
        <v>494</v>
      </c>
      <c r="F202" s="236">
        <v>4000</v>
      </c>
      <c r="G202" s="237">
        <v>4000</v>
      </c>
      <c r="H202" s="236">
        <v>1776</v>
      </c>
      <c r="I202" s="237">
        <v>3583</v>
      </c>
      <c r="J202" s="236">
        <v>2658</v>
      </c>
      <c r="K202" s="237">
        <v>3354</v>
      </c>
      <c r="L202" s="236">
        <v>2931</v>
      </c>
      <c r="M202" s="237">
        <v>3498</v>
      </c>
      <c r="N202" s="236">
        <f t="shared" si="3"/>
        <v>730460.85239949974</v>
      </c>
      <c r="O202" s="237">
        <f t="shared" si="3"/>
        <v>780430.40598586842</v>
      </c>
      <c r="P202" s="238">
        <v>1</v>
      </c>
      <c r="Q202" s="239">
        <v>1</v>
      </c>
      <c r="R202" s="238">
        <v>1</v>
      </c>
      <c r="S202" s="239">
        <v>1</v>
      </c>
      <c r="T202" s="240"/>
      <c r="U202" s="241"/>
      <c r="V202" s="237"/>
    </row>
    <row r="203" spans="1:22" x14ac:dyDescent="0.2">
      <c r="A203" s="233" t="s">
        <v>140</v>
      </c>
      <c r="B203" s="234" t="s">
        <v>380</v>
      </c>
      <c r="C203" s="234" t="s">
        <v>491</v>
      </c>
      <c r="D203" s="235">
        <v>0</v>
      </c>
      <c r="E203" s="234" t="s">
        <v>490</v>
      </c>
      <c r="F203" s="236">
        <v>1500</v>
      </c>
      <c r="G203" s="237">
        <v>1500</v>
      </c>
      <c r="H203" s="236">
        <v>126</v>
      </c>
      <c r="I203" s="237">
        <v>100</v>
      </c>
      <c r="J203" s="236">
        <v>212</v>
      </c>
      <c r="K203" s="237">
        <v>157</v>
      </c>
      <c r="L203" s="236">
        <v>333</v>
      </c>
      <c r="M203" s="237">
        <v>350</v>
      </c>
      <c r="N203" s="236">
        <f t="shared" si="3"/>
        <v>239692.9530542265</v>
      </c>
      <c r="O203" s="237">
        <f t="shared" si="3"/>
        <v>241327.09435821383</v>
      </c>
      <c r="P203" s="238">
        <v>1</v>
      </c>
      <c r="Q203" s="239">
        <v>1</v>
      </c>
      <c r="R203" s="238">
        <v>1</v>
      </c>
      <c r="S203" s="239">
        <v>1</v>
      </c>
      <c r="T203" s="240"/>
      <c r="U203" s="241"/>
      <c r="V203" s="237"/>
    </row>
    <row r="204" spans="1:22" x14ac:dyDescent="0.2">
      <c r="A204" s="233" t="s">
        <v>140</v>
      </c>
      <c r="B204" s="234" t="s">
        <v>380</v>
      </c>
      <c r="C204" s="234" t="s">
        <v>489</v>
      </c>
      <c r="D204" s="235">
        <v>1</v>
      </c>
      <c r="E204" s="234" t="s">
        <v>494</v>
      </c>
      <c r="F204" s="236">
        <v>4200</v>
      </c>
      <c r="G204" s="237">
        <v>4200</v>
      </c>
      <c r="H204" s="236">
        <v>1587</v>
      </c>
      <c r="I204" s="237">
        <v>1675</v>
      </c>
      <c r="J204" s="236">
        <v>2822</v>
      </c>
      <c r="K204" s="237">
        <v>2549</v>
      </c>
      <c r="L204" s="236">
        <v>2313</v>
      </c>
      <c r="M204" s="237">
        <v>2203</v>
      </c>
      <c r="N204" s="236">
        <f t="shared" si="3"/>
        <v>737507.31371815642</v>
      </c>
      <c r="O204" s="237">
        <f t="shared" si="3"/>
        <v>716294.1154115384</v>
      </c>
      <c r="P204" s="238">
        <v>1</v>
      </c>
      <c r="Q204" s="239">
        <v>1</v>
      </c>
      <c r="R204" s="238">
        <v>1</v>
      </c>
      <c r="S204" s="239">
        <v>1</v>
      </c>
      <c r="T204" s="240"/>
      <c r="U204" s="241"/>
      <c r="V204" s="237"/>
    </row>
    <row r="205" spans="1:22" x14ac:dyDescent="0.2">
      <c r="A205" s="233" t="s">
        <v>140</v>
      </c>
      <c r="B205" s="234" t="s">
        <v>380</v>
      </c>
      <c r="C205" s="234" t="s">
        <v>491</v>
      </c>
      <c r="D205" s="235">
        <v>0</v>
      </c>
      <c r="E205" s="234" t="s">
        <v>490</v>
      </c>
      <c r="F205" s="236">
        <v>600</v>
      </c>
      <c r="G205" s="237">
        <v>600</v>
      </c>
      <c r="H205" s="236">
        <v>95</v>
      </c>
      <c r="I205" s="237">
        <v>97</v>
      </c>
      <c r="J205" s="236">
        <v>169</v>
      </c>
      <c r="K205" s="237">
        <v>156</v>
      </c>
      <c r="L205" s="236">
        <v>245</v>
      </c>
      <c r="M205" s="237">
        <v>170</v>
      </c>
      <c r="N205" s="236">
        <f t="shared" si="3"/>
        <v>135560.83323177311</v>
      </c>
      <c r="O205" s="237">
        <f t="shared" si="3"/>
        <v>126597.42305704311</v>
      </c>
      <c r="P205" s="238">
        <v>1</v>
      </c>
      <c r="Q205" s="239">
        <v>1</v>
      </c>
      <c r="R205" s="238">
        <v>1</v>
      </c>
      <c r="S205" s="239">
        <v>1</v>
      </c>
      <c r="T205" s="240"/>
      <c r="U205" s="241"/>
      <c r="V205" s="237"/>
    </row>
    <row r="206" spans="1:22" x14ac:dyDescent="0.2">
      <c r="A206" s="233" t="s">
        <v>140</v>
      </c>
      <c r="B206" s="234" t="s">
        <v>380</v>
      </c>
      <c r="C206" s="234" t="s">
        <v>495</v>
      </c>
      <c r="D206" s="235">
        <v>0</v>
      </c>
      <c r="E206" s="234" t="s">
        <v>490</v>
      </c>
      <c r="F206" s="236">
        <v>100</v>
      </c>
      <c r="G206" s="237">
        <v>100</v>
      </c>
      <c r="H206" s="236">
        <v>29</v>
      </c>
      <c r="I206" s="237">
        <v>7</v>
      </c>
      <c r="J206" s="236">
        <v>47</v>
      </c>
      <c r="K206" s="237">
        <v>11</v>
      </c>
      <c r="L206" s="236">
        <v>122</v>
      </c>
      <c r="M206" s="237">
        <v>32</v>
      </c>
      <c r="N206" s="236">
        <f t="shared" si="3"/>
        <v>62541.225593732037</v>
      </c>
      <c r="O206" s="237">
        <f t="shared" si="3"/>
        <v>45099.730570779815</v>
      </c>
      <c r="P206" s="238">
        <v>1</v>
      </c>
      <c r="Q206" s="239">
        <v>1</v>
      </c>
      <c r="R206" s="238">
        <v>1</v>
      </c>
      <c r="S206" s="239">
        <v>1</v>
      </c>
      <c r="T206" s="240"/>
      <c r="U206" s="241"/>
      <c r="V206" s="237"/>
    </row>
    <row r="207" spans="1:22" x14ac:dyDescent="0.2">
      <c r="A207" s="233" t="s">
        <v>144</v>
      </c>
      <c r="B207" s="234" t="s">
        <v>382</v>
      </c>
      <c r="C207" s="234" t="s">
        <v>493</v>
      </c>
      <c r="D207" s="235">
        <v>1</v>
      </c>
      <c r="E207" s="234" t="s">
        <v>494</v>
      </c>
      <c r="F207" s="236">
        <v>15000</v>
      </c>
      <c r="G207" s="237">
        <v>15000</v>
      </c>
      <c r="H207" s="236">
        <v>5929</v>
      </c>
      <c r="I207" s="237">
        <v>4735</v>
      </c>
      <c r="J207" s="236">
        <v>7005</v>
      </c>
      <c r="K207" s="237">
        <v>5730</v>
      </c>
      <c r="L207" s="236">
        <v>10549</v>
      </c>
      <c r="M207" s="237">
        <v>8935</v>
      </c>
      <c r="N207" s="236">
        <f t="shared" si="3"/>
        <v>433367.86786083091</v>
      </c>
      <c r="O207" s="237">
        <f t="shared" si="3"/>
        <v>418936.30803044327</v>
      </c>
      <c r="P207" s="238">
        <v>1</v>
      </c>
      <c r="Q207" s="239">
        <v>1</v>
      </c>
      <c r="R207" s="238">
        <v>1</v>
      </c>
      <c r="S207" s="239">
        <v>1</v>
      </c>
      <c r="T207" s="240">
        <v>3414249.832796887</v>
      </c>
      <c r="U207" s="241">
        <v>3263506.4025338418</v>
      </c>
      <c r="V207" s="237">
        <v>3338878.1176653644</v>
      </c>
    </row>
    <row r="208" spans="1:22" x14ac:dyDescent="0.2">
      <c r="A208" s="233" t="s">
        <v>144</v>
      </c>
      <c r="B208" s="234" t="s">
        <v>382</v>
      </c>
      <c r="C208" s="234" t="s">
        <v>493</v>
      </c>
      <c r="D208" s="235">
        <v>0</v>
      </c>
      <c r="E208" s="234" t="s">
        <v>490</v>
      </c>
      <c r="F208" s="236">
        <v>3000</v>
      </c>
      <c r="G208" s="237">
        <v>3000</v>
      </c>
      <c r="H208" s="236">
        <v>2867</v>
      </c>
      <c r="I208" s="237">
        <v>2546</v>
      </c>
      <c r="J208" s="236">
        <v>3278</v>
      </c>
      <c r="K208" s="237">
        <v>3145</v>
      </c>
      <c r="L208" s="236">
        <v>4213</v>
      </c>
      <c r="M208" s="237">
        <v>3601</v>
      </c>
      <c r="N208" s="236">
        <f t="shared" si="3"/>
        <v>224797.67686035339</v>
      </c>
      <c r="O208" s="237">
        <f t="shared" si="3"/>
        <v>214687.6693188246</v>
      </c>
      <c r="P208" s="238">
        <v>1</v>
      </c>
      <c r="Q208" s="239">
        <v>1</v>
      </c>
      <c r="R208" s="238">
        <v>1</v>
      </c>
      <c r="S208" s="239">
        <v>1</v>
      </c>
      <c r="T208" s="240"/>
      <c r="U208" s="241"/>
      <c r="V208" s="237"/>
    </row>
    <row r="209" spans="1:22" x14ac:dyDescent="0.2">
      <c r="A209" s="233" t="s">
        <v>144</v>
      </c>
      <c r="B209" s="234" t="s">
        <v>382</v>
      </c>
      <c r="C209" s="234" t="s">
        <v>489</v>
      </c>
      <c r="D209" s="235">
        <v>0</v>
      </c>
      <c r="E209" s="234" t="s">
        <v>490</v>
      </c>
      <c r="F209" s="236">
        <v>25000</v>
      </c>
      <c r="G209" s="237">
        <v>25000</v>
      </c>
      <c r="H209" s="236">
        <v>9882</v>
      </c>
      <c r="I209" s="237">
        <v>7892</v>
      </c>
      <c r="J209" s="236">
        <v>11674</v>
      </c>
      <c r="K209" s="237">
        <v>9551</v>
      </c>
      <c r="L209" s="236">
        <v>17581</v>
      </c>
      <c r="M209" s="237">
        <v>14892</v>
      </c>
      <c r="N209" s="236">
        <f t="shared" si="3"/>
        <v>2427004.3915475449</v>
      </c>
      <c r="O209" s="237">
        <f t="shared" si="3"/>
        <v>2313234.4329120424</v>
      </c>
      <c r="P209" s="238">
        <v>1</v>
      </c>
      <c r="Q209" s="239">
        <v>1</v>
      </c>
      <c r="R209" s="238">
        <v>1</v>
      </c>
      <c r="S209" s="239">
        <v>1</v>
      </c>
      <c r="T209" s="240"/>
      <c r="U209" s="241"/>
      <c r="V209" s="237"/>
    </row>
    <row r="210" spans="1:22" x14ac:dyDescent="0.2">
      <c r="A210" s="233" t="s">
        <v>144</v>
      </c>
      <c r="B210" s="234" t="s">
        <v>382</v>
      </c>
      <c r="C210" s="234" t="s">
        <v>493</v>
      </c>
      <c r="D210" s="235">
        <v>1</v>
      </c>
      <c r="E210" s="234" t="s">
        <v>494</v>
      </c>
      <c r="F210" s="236">
        <v>8000</v>
      </c>
      <c r="G210" s="237">
        <v>8000</v>
      </c>
      <c r="H210" s="236">
        <v>3953</v>
      </c>
      <c r="I210" s="237">
        <v>3157</v>
      </c>
      <c r="J210" s="236">
        <v>4670</v>
      </c>
      <c r="K210" s="237">
        <v>3820</v>
      </c>
      <c r="L210" s="236">
        <v>7032</v>
      </c>
      <c r="M210" s="237">
        <v>5957</v>
      </c>
      <c r="N210" s="236">
        <f t="shared" si="3"/>
        <v>329079.89652815805</v>
      </c>
      <c r="O210" s="237">
        <f t="shared" si="3"/>
        <v>316647.99227253144</v>
      </c>
      <c r="P210" s="238">
        <v>1</v>
      </c>
      <c r="Q210" s="239">
        <v>1</v>
      </c>
      <c r="R210" s="238">
        <v>1</v>
      </c>
      <c r="S210" s="239">
        <v>1</v>
      </c>
      <c r="T210" s="240"/>
      <c r="U210" s="241"/>
      <c r="V210" s="237"/>
    </row>
    <row r="211" spans="1:22" x14ac:dyDescent="0.2">
      <c r="A211" s="233" t="s">
        <v>146</v>
      </c>
      <c r="B211" s="234" t="s">
        <v>383</v>
      </c>
      <c r="C211" s="234" t="s">
        <v>489</v>
      </c>
      <c r="D211" s="235">
        <v>0</v>
      </c>
      <c r="E211" s="234" t="s">
        <v>490</v>
      </c>
      <c r="F211" s="236">
        <v>125000</v>
      </c>
      <c r="G211" s="237">
        <v>125000</v>
      </c>
      <c r="H211" s="236">
        <v>91827</v>
      </c>
      <c r="I211" s="237">
        <v>59804</v>
      </c>
      <c r="J211" s="236">
        <v>110362</v>
      </c>
      <c r="K211" s="237">
        <v>78956</v>
      </c>
      <c r="L211" s="236">
        <v>100884</v>
      </c>
      <c r="M211" s="237">
        <v>71510</v>
      </c>
      <c r="N211" s="236">
        <f t="shared" si="3"/>
        <v>8542119.4929168224</v>
      </c>
      <c r="O211" s="237">
        <f t="shared" si="3"/>
        <v>7687525.0769785838</v>
      </c>
      <c r="P211" s="238">
        <v>1</v>
      </c>
      <c r="Q211" s="239">
        <v>1</v>
      </c>
      <c r="R211" s="238">
        <v>1</v>
      </c>
      <c r="S211" s="239">
        <v>1</v>
      </c>
      <c r="T211" s="240">
        <v>15613365.936172247</v>
      </c>
      <c r="U211" s="241">
        <v>15167515.368543226</v>
      </c>
      <c r="V211" s="237">
        <v>15390440.652357737</v>
      </c>
    </row>
    <row r="212" spans="1:22" x14ac:dyDescent="0.2">
      <c r="A212" s="233" t="s">
        <v>146</v>
      </c>
      <c r="B212" s="234" t="s">
        <v>383</v>
      </c>
      <c r="C212" s="234" t="s">
        <v>489</v>
      </c>
      <c r="D212" s="235">
        <v>1</v>
      </c>
      <c r="E212" s="234" t="s">
        <v>494</v>
      </c>
      <c r="F212" s="236">
        <v>30000</v>
      </c>
      <c r="G212" s="237">
        <v>30000</v>
      </c>
      <c r="H212" s="236">
        <v>28117</v>
      </c>
      <c r="I212" s="237">
        <v>35008</v>
      </c>
      <c r="J212" s="236">
        <v>27097</v>
      </c>
      <c r="K212" s="237">
        <v>38883</v>
      </c>
      <c r="L212" s="236">
        <v>10281</v>
      </c>
      <c r="M212" s="237">
        <v>14144</v>
      </c>
      <c r="N212" s="236">
        <f t="shared" si="3"/>
        <v>3493802.1721585705</v>
      </c>
      <c r="O212" s="237">
        <f t="shared" si="3"/>
        <v>3959329.4058383647</v>
      </c>
      <c r="P212" s="238">
        <v>1</v>
      </c>
      <c r="Q212" s="239">
        <v>1</v>
      </c>
      <c r="R212" s="238">
        <v>1</v>
      </c>
      <c r="S212" s="239">
        <v>1</v>
      </c>
      <c r="T212" s="240"/>
      <c r="U212" s="241"/>
      <c r="V212" s="237"/>
    </row>
    <row r="213" spans="1:22" x14ac:dyDescent="0.2">
      <c r="A213" s="233" t="s">
        <v>146</v>
      </c>
      <c r="B213" s="234" t="s">
        <v>383</v>
      </c>
      <c r="C213" s="234" t="s">
        <v>489</v>
      </c>
      <c r="D213" s="235">
        <v>1</v>
      </c>
      <c r="E213" s="234" t="s">
        <v>494</v>
      </c>
      <c r="F213" s="236">
        <v>27500</v>
      </c>
      <c r="G213" s="237">
        <v>27500</v>
      </c>
      <c r="H213" s="236">
        <v>13759</v>
      </c>
      <c r="I213" s="237">
        <v>13446</v>
      </c>
      <c r="J213" s="236">
        <v>16241</v>
      </c>
      <c r="K213" s="237">
        <v>15763</v>
      </c>
      <c r="L213" s="236">
        <v>13825</v>
      </c>
      <c r="M213" s="237">
        <v>13959</v>
      </c>
      <c r="N213" s="236">
        <f t="shared" si="3"/>
        <v>2834426.8476551292</v>
      </c>
      <c r="O213" s="237">
        <f t="shared" si="3"/>
        <v>2811596.5712737557</v>
      </c>
      <c r="P213" s="238">
        <v>1</v>
      </c>
      <c r="Q213" s="239">
        <v>1</v>
      </c>
      <c r="R213" s="238">
        <v>1</v>
      </c>
      <c r="S213" s="239">
        <v>1</v>
      </c>
      <c r="T213" s="240"/>
      <c r="U213" s="241"/>
      <c r="V213" s="237"/>
    </row>
    <row r="214" spans="1:22" x14ac:dyDescent="0.2">
      <c r="A214" s="233" t="s">
        <v>146</v>
      </c>
      <c r="B214" s="234" t="s">
        <v>383</v>
      </c>
      <c r="C214" s="234" t="s">
        <v>491</v>
      </c>
      <c r="D214" s="235">
        <v>0</v>
      </c>
      <c r="E214" s="234" t="s">
        <v>490</v>
      </c>
      <c r="F214" s="236">
        <v>3000</v>
      </c>
      <c r="G214" s="237">
        <v>3000</v>
      </c>
      <c r="H214" s="236">
        <v>1504</v>
      </c>
      <c r="I214" s="237">
        <v>934</v>
      </c>
      <c r="J214" s="236">
        <v>2506</v>
      </c>
      <c r="K214" s="237">
        <v>1144</v>
      </c>
      <c r="L214" s="236">
        <v>1911</v>
      </c>
      <c r="M214" s="237">
        <v>1401</v>
      </c>
      <c r="N214" s="236">
        <f t="shared" si="3"/>
        <v>538546.41620704881</v>
      </c>
      <c r="O214" s="237">
        <f t="shared" si="3"/>
        <v>456689.99680728588</v>
      </c>
      <c r="P214" s="238">
        <v>1</v>
      </c>
      <c r="Q214" s="239">
        <v>1</v>
      </c>
      <c r="R214" s="238">
        <v>1</v>
      </c>
      <c r="S214" s="239">
        <v>1</v>
      </c>
      <c r="T214" s="240"/>
      <c r="U214" s="241"/>
      <c r="V214" s="237"/>
    </row>
    <row r="215" spans="1:22" x14ac:dyDescent="0.2">
      <c r="A215" s="233" t="s">
        <v>146</v>
      </c>
      <c r="B215" s="234" t="s">
        <v>383</v>
      </c>
      <c r="C215" s="234" t="s">
        <v>491</v>
      </c>
      <c r="D215" s="235">
        <v>0</v>
      </c>
      <c r="E215" s="234" t="s">
        <v>490</v>
      </c>
      <c r="F215" s="236">
        <v>1000</v>
      </c>
      <c r="G215" s="237">
        <v>1000</v>
      </c>
      <c r="H215" s="236">
        <v>248</v>
      </c>
      <c r="I215" s="237">
        <v>376</v>
      </c>
      <c r="J215" s="236">
        <v>294</v>
      </c>
      <c r="K215" s="237">
        <v>520</v>
      </c>
      <c r="L215" s="236">
        <v>477</v>
      </c>
      <c r="M215" s="237">
        <v>966</v>
      </c>
      <c r="N215" s="236">
        <f t="shared" si="3"/>
        <v>204471.00723467546</v>
      </c>
      <c r="O215" s="237">
        <f t="shared" si="3"/>
        <v>252374.31764523519</v>
      </c>
      <c r="P215" s="238">
        <v>1</v>
      </c>
      <c r="Q215" s="239">
        <v>1</v>
      </c>
      <c r="R215" s="238">
        <v>1</v>
      </c>
      <c r="S215" s="239">
        <v>1</v>
      </c>
      <c r="T215" s="240"/>
      <c r="U215" s="241"/>
      <c r="V215" s="237"/>
    </row>
    <row r="216" spans="1:22" x14ac:dyDescent="0.2">
      <c r="A216" s="233" t="s">
        <v>148</v>
      </c>
      <c r="B216" s="234" t="s">
        <v>384</v>
      </c>
      <c r="C216" s="234" t="s">
        <v>489</v>
      </c>
      <c r="D216" s="235">
        <v>1</v>
      </c>
      <c r="E216" s="234" t="s">
        <v>494</v>
      </c>
      <c r="F216" s="236">
        <v>100000</v>
      </c>
      <c r="G216" s="237">
        <v>100000</v>
      </c>
      <c r="H216" s="236">
        <v>66928</v>
      </c>
      <c r="I216" s="237">
        <v>74112</v>
      </c>
      <c r="J216" s="236">
        <v>108265</v>
      </c>
      <c r="K216" s="237">
        <v>94152</v>
      </c>
      <c r="L216" s="236">
        <v>81892</v>
      </c>
      <c r="M216" s="237">
        <v>79224</v>
      </c>
      <c r="N216" s="236">
        <f t="shared" si="3"/>
        <v>8938666.9114300329</v>
      </c>
      <c r="O216" s="237">
        <f t="shared" si="3"/>
        <v>8488746.7954629883</v>
      </c>
      <c r="P216" s="238">
        <v>1</v>
      </c>
      <c r="Q216" s="239">
        <v>1</v>
      </c>
      <c r="R216" s="238">
        <v>1</v>
      </c>
      <c r="S216" s="239">
        <v>1</v>
      </c>
      <c r="T216" s="240">
        <v>10341401.838493416</v>
      </c>
      <c r="U216" s="241">
        <v>9753838.4201054927</v>
      </c>
      <c r="V216" s="237">
        <v>10047620.129299454</v>
      </c>
    </row>
    <row r="217" spans="1:22" x14ac:dyDescent="0.2">
      <c r="A217" s="233" t="s">
        <v>148</v>
      </c>
      <c r="B217" s="234" t="s">
        <v>384</v>
      </c>
      <c r="C217" s="234" t="s">
        <v>489</v>
      </c>
      <c r="D217" s="235">
        <v>0</v>
      </c>
      <c r="E217" s="234" t="s">
        <v>490</v>
      </c>
      <c r="F217" s="236">
        <v>10000</v>
      </c>
      <c r="G217" s="237">
        <v>10000</v>
      </c>
      <c r="H217" s="236">
        <v>5890</v>
      </c>
      <c r="I217" s="237">
        <v>4617</v>
      </c>
      <c r="J217" s="236">
        <v>8992</v>
      </c>
      <c r="K217" s="237">
        <v>6317</v>
      </c>
      <c r="L217" s="236">
        <v>8220</v>
      </c>
      <c r="M217" s="237">
        <v>5473</v>
      </c>
      <c r="N217" s="236">
        <f t="shared" si="3"/>
        <v>1339663.510141656</v>
      </c>
      <c r="O217" s="237">
        <f t="shared" si="3"/>
        <v>1198039.0182194642</v>
      </c>
      <c r="P217" s="238">
        <v>1</v>
      </c>
      <c r="Q217" s="239">
        <v>1</v>
      </c>
      <c r="R217" s="238">
        <v>1</v>
      </c>
      <c r="S217" s="239">
        <v>1</v>
      </c>
      <c r="T217" s="240"/>
      <c r="U217" s="241"/>
      <c r="V217" s="237"/>
    </row>
    <row r="218" spans="1:22" x14ac:dyDescent="0.2">
      <c r="A218" s="233" t="s">
        <v>148</v>
      </c>
      <c r="B218" s="234" t="s">
        <v>384</v>
      </c>
      <c r="C218" s="234" t="s">
        <v>492</v>
      </c>
      <c r="D218" s="235">
        <v>0</v>
      </c>
      <c r="E218" s="234" t="s">
        <v>490</v>
      </c>
      <c r="F218" s="236">
        <v>150</v>
      </c>
      <c r="G218" s="237">
        <v>150</v>
      </c>
      <c r="H218" s="236">
        <v>17</v>
      </c>
      <c r="I218" s="237">
        <v>24</v>
      </c>
      <c r="J218" s="236">
        <v>24</v>
      </c>
      <c r="K218" s="237">
        <v>29</v>
      </c>
      <c r="L218" s="236">
        <v>75</v>
      </c>
      <c r="M218" s="237">
        <v>98</v>
      </c>
      <c r="N218" s="236">
        <f t="shared" si="3"/>
        <v>63071.416921728036</v>
      </c>
      <c r="O218" s="237">
        <f t="shared" si="3"/>
        <v>67052.606423040925</v>
      </c>
      <c r="P218" s="238">
        <v>1</v>
      </c>
      <c r="Q218" s="239">
        <v>1</v>
      </c>
      <c r="R218" s="238">
        <v>1</v>
      </c>
      <c r="S218" s="239">
        <v>1</v>
      </c>
      <c r="T218" s="240"/>
      <c r="U218" s="241"/>
      <c r="V218" s="237"/>
    </row>
    <row r="219" spans="1:22" x14ac:dyDescent="0.2">
      <c r="A219" s="233" t="s">
        <v>150</v>
      </c>
      <c r="B219" s="234" t="s">
        <v>385</v>
      </c>
      <c r="C219" s="234" t="s">
        <v>489</v>
      </c>
      <c r="D219" s="235">
        <v>0</v>
      </c>
      <c r="E219" s="234" t="s">
        <v>490</v>
      </c>
      <c r="F219" s="236">
        <v>6700</v>
      </c>
      <c r="G219" s="237">
        <v>6700</v>
      </c>
      <c r="H219" s="236">
        <v>3123</v>
      </c>
      <c r="I219" s="237">
        <v>3270</v>
      </c>
      <c r="J219" s="236">
        <v>6211</v>
      </c>
      <c r="K219" s="237">
        <v>4101</v>
      </c>
      <c r="L219" s="236">
        <v>5613</v>
      </c>
      <c r="M219" s="237">
        <v>5130</v>
      </c>
      <c r="N219" s="236">
        <f t="shared" si="3"/>
        <v>1008403.0819071935</v>
      </c>
      <c r="O219" s="237">
        <f t="shared" si="3"/>
        <v>945549.92353692092</v>
      </c>
      <c r="P219" s="238">
        <v>1</v>
      </c>
      <c r="Q219" s="239">
        <v>1</v>
      </c>
      <c r="R219" s="238">
        <v>1</v>
      </c>
      <c r="S219" s="239">
        <v>1</v>
      </c>
      <c r="T219" s="240">
        <v>5731510.7503840905</v>
      </c>
      <c r="U219" s="241">
        <v>5694149.1113547143</v>
      </c>
      <c r="V219" s="237">
        <v>5712829.9308694024</v>
      </c>
    </row>
    <row r="220" spans="1:22" x14ac:dyDescent="0.2">
      <c r="A220" s="233" t="s">
        <v>150</v>
      </c>
      <c r="B220" s="234" t="s">
        <v>385</v>
      </c>
      <c r="C220" s="234" t="s">
        <v>489</v>
      </c>
      <c r="D220" s="235">
        <v>0</v>
      </c>
      <c r="E220" s="234" t="s">
        <v>490</v>
      </c>
      <c r="F220" s="236">
        <v>2450</v>
      </c>
      <c r="G220" s="237">
        <v>2450</v>
      </c>
      <c r="H220" s="236">
        <v>1553</v>
      </c>
      <c r="I220" s="237">
        <v>626</v>
      </c>
      <c r="J220" s="236">
        <v>2351</v>
      </c>
      <c r="K220" s="237">
        <v>2490</v>
      </c>
      <c r="L220" s="236">
        <v>2433</v>
      </c>
      <c r="M220" s="237">
        <v>2106</v>
      </c>
      <c r="N220" s="236">
        <f t="shared" si="3"/>
        <v>492993.41784417309</v>
      </c>
      <c r="O220" s="237">
        <f t="shared" si="3"/>
        <v>497222.44661692833</v>
      </c>
      <c r="P220" s="238">
        <v>1</v>
      </c>
      <c r="Q220" s="239">
        <v>1</v>
      </c>
      <c r="R220" s="238">
        <v>1</v>
      </c>
      <c r="S220" s="239">
        <v>1</v>
      </c>
      <c r="T220" s="240"/>
      <c r="U220" s="241"/>
      <c r="V220" s="237"/>
    </row>
    <row r="221" spans="1:22" x14ac:dyDescent="0.2">
      <c r="A221" s="233" t="s">
        <v>150</v>
      </c>
      <c r="B221" s="234" t="s">
        <v>385</v>
      </c>
      <c r="C221" s="234" t="s">
        <v>489</v>
      </c>
      <c r="D221" s="235">
        <v>0</v>
      </c>
      <c r="E221" s="234" t="s">
        <v>490</v>
      </c>
      <c r="F221" s="236">
        <v>4200</v>
      </c>
      <c r="G221" s="237">
        <v>4200</v>
      </c>
      <c r="H221" s="236">
        <v>5789</v>
      </c>
      <c r="I221" s="237">
        <v>1536</v>
      </c>
      <c r="J221" s="236">
        <v>5203</v>
      </c>
      <c r="K221" s="237">
        <v>1786</v>
      </c>
      <c r="L221" s="236">
        <v>2463</v>
      </c>
      <c r="M221" s="237">
        <v>1676</v>
      </c>
      <c r="N221" s="236">
        <f t="shared" si="3"/>
        <v>834864.30590180377</v>
      </c>
      <c r="O221" s="237">
        <f t="shared" si="3"/>
        <v>572717.31346790004</v>
      </c>
      <c r="P221" s="238">
        <v>1</v>
      </c>
      <c r="Q221" s="239">
        <v>1</v>
      </c>
      <c r="R221" s="238">
        <v>1</v>
      </c>
      <c r="S221" s="239">
        <v>1</v>
      </c>
      <c r="T221" s="240"/>
      <c r="U221" s="241"/>
      <c r="V221" s="237"/>
    </row>
    <row r="222" spans="1:22" x14ac:dyDescent="0.2">
      <c r="A222" s="233" t="s">
        <v>150</v>
      </c>
      <c r="B222" s="234" t="s">
        <v>385</v>
      </c>
      <c r="C222" s="234" t="s">
        <v>491</v>
      </c>
      <c r="D222" s="235">
        <v>0</v>
      </c>
      <c r="E222" s="234" t="s">
        <v>490</v>
      </c>
      <c r="F222" s="236">
        <v>4000</v>
      </c>
      <c r="G222" s="237">
        <v>4000</v>
      </c>
      <c r="H222" s="236">
        <v>1700</v>
      </c>
      <c r="I222" s="237">
        <v>2169</v>
      </c>
      <c r="J222" s="236">
        <v>2490</v>
      </c>
      <c r="K222" s="237">
        <v>2964</v>
      </c>
      <c r="L222" s="236">
        <v>2292</v>
      </c>
      <c r="M222" s="237">
        <v>1817</v>
      </c>
      <c r="N222" s="236">
        <f t="shared" si="3"/>
        <v>607826.72131728276</v>
      </c>
      <c r="O222" s="237">
        <f t="shared" si="3"/>
        <v>640194.20845253475</v>
      </c>
      <c r="P222" s="238">
        <v>1</v>
      </c>
      <c r="Q222" s="239">
        <v>1</v>
      </c>
      <c r="R222" s="238">
        <v>1</v>
      </c>
      <c r="S222" s="239">
        <v>1</v>
      </c>
      <c r="T222" s="240"/>
      <c r="U222" s="241"/>
      <c r="V222" s="237"/>
    </row>
    <row r="223" spans="1:22" x14ac:dyDescent="0.2">
      <c r="A223" s="233" t="s">
        <v>150</v>
      </c>
      <c r="B223" s="234" t="s">
        <v>385</v>
      </c>
      <c r="C223" s="234" t="s">
        <v>491</v>
      </c>
      <c r="D223" s="235">
        <v>1</v>
      </c>
      <c r="E223" s="234" t="s">
        <v>494</v>
      </c>
      <c r="F223" s="236">
        <v>4950</v>
      </c>
      <c r="G223" s="237">
        <v>4950</v>
      </c>
      <c r="H223" s="236">
        <v>2496</v>
      </c>
      <c r="I223" s="237">
        <v>3524</v>
      </c>
      <c r="J223" s="236">
        <v>2536</v>
      </c>
      <c r="K223" s="237">
        <v>4071</v>
      </c>
      <c r="L223" s="236">
        <v>1974</v>
      </c>
      <c r="M223" s="237">
        <v>3879</v>
      </c>
      <c r="N223" s="236">
        <f t="shared" si="3"/>
        <v>773070.38009291969</v>
      </c>
      <c r="O223" s="237">
        <f t="shared" si="3"/>
        <v>886826.39503335836</v>
      </c>
      <c r="P223" s="238">
        <v>1</v>
      </c>
      <c r="Q223" s="239">
        <v>1</v>
      </c>
      <c r="R223" s="238">
        <v>1</v>
      </c>
      <c r="S223" s="239">
        <v>1</v>
      </c>
      <c r="T223" s="240"/>
      <c r="U223" s="241"/>
      <c r="V223" s="237"/>
    </row>
    <row r="224" spans="1:22" x14ac:dyDescent="0.2">
      <c r="A224" s="233" t="s">
        <v>150</v>
      </c>
      <c r="B224" s="234" t="s">
        <v>385</v>
      </c>
      <c r="C224" s="234" t="s">
        <v>489</v>
      </c>
      <c r="D224" s="235">
        <v>0</v>
      </c>
      <c r="E224" s="234" t="s">
        <v>490</v>
      </c>
      <c r="F224" s="236">
        <v>5500</v>
      </c>
      <c r="G224" s="237">
        <v>5500</v>
      </c>
      <c r="H224" s="236">
        <v>1992</v>
      </c>
      <c r="I224" s="237">
        <v>2256</v>
      </c>
      <c r="J224" s="236">
        <v>1599</v>
      </c>
      <c r="K224" s="237">
        <v>3275</v>
      </c>
      <c r="L224" s="236">
        <v>1827</v>
      </c>
      <c r="M224" s="237">
        <v>3409</v>
      </c>
      <c r="N224" s="236">
        <f t="shared" si="3"/>
        <v>675572.01278548234</v>
      </c>
      <c r="O224" s="237">
        <f t="shared" si="3"/>
        <v>767435.35982315557</v>
      </c>
      <c r="P224" s="238">
        <v>1</v>
      </c>
      <c r="Q224" s="239">
        <v>1</v>
      </c>
      <c r="R224" s="238">
        <v>1</v>
      </c>
      <c r="S224" s="239">
        <v>1</v>
      </c>
      <c r="T224" s="240"/>
      <c r="U224" s="241"/>
      <c r="V224" s="237"/>
    </row>
    <row r="225" spans="1:22" x14ac:dyDescent="0.2">
      <c r="A225" s="233" t="s">
        <v>150</v>
      </c>
      <c r="B225" s="234" t="s">
        <v>385</v>
      </c>
      <c r="C225" s="234" t="s">
        <v>489</v>
      </c>
      <c r="D225" s="235">
        <v>0</v>
      </c>
      <c r="E225" s="234" t="s">
        <v>490</v>
      </c>
      <c r="F225" s="236">
        <v>11517</v>
      </c>
      <c r="G225" s="237">
        <v>11517</v>
      </c>
      <c r="H225" s="236">
        <v>5214</v>
      </c>
      <c r="I225" s="237">
        <v>6142</v>
      </c>
      <c r="J225" s="236">
        <v>7389</v>
      </c>
      <c r="K225" s="237">
        <v>8338</v>
      </c>
      <c r="L225" s="236">
        <v>7458</v>
      </c>
      <c r="M225" s="237">
        <v>7199</v>
      </c>
      <c r="N225" s="236">
        <f t="shared" si="3"/>
        <v>1338780.8305352351</v>
      </c>
      <c r="O225" s="237">
        <f t="shared" si="3"/>
        <v>1384203.4644239163</v>
      </c>
      <c r="P225" s="238">
        <v>1</v>
      </c>
      <c r="Q225" s="239">
        <v>1</v>
      </c>
      <c r="R225" s="238">
        <v>1</v>
      </c>
      <c r="S225" s="239">
        <v>1</v>
      </c>
      <c r="T225" s="240"/>
      <c r="U225" s="241"/>
      <c r="V225" s="237"/>
    </row>
    <row r="226" spans="1:22" x14ac:dyDescent="0.2">
      <c r="A226" s="233" t="s">
        <v>152</v>
      </c>
      <c r="B226" s="234" t="s">
        <v>386</v>
      </c>
      <c r="C226" s="234" t="s">
        <v>489</v>
      </c>
      <c r="D226" s="235">
        <v>1</v>
      </c>
      <c r="E226" s="234" t="s">
        <v>494</v>
      </c>
      <c r="F226" s="236">
        <v>70000</v>
      </c>
      <c r="G226" s="237">
        <v>70000</v>
      </c>
      <c r="H226" s="236">
        <v>18771</v>
      </c>
      <c r="I226" s="237">
        <v>17745</v>
      </c>
      <c r="J226" s="236">
        <v>27991</v>
      </c>
      <c r="K226" s="237">
        <v>24806</v>
      </c>
      <c r="L226" s="236">
        <v>17244</v>
      </c>
      <c r="M226" s="237">
        <v>18091</v>
      </c>
      <c r="N226" s="236">
        <f t="shared" si="3"/>
        <v>5131971.0734348465</v>
      </c>
      <c r="O226" s="237">
        <f t="shared" si="3"/>
        <v>5008668.9787130458</v>
      </c>
      <c r="P226" s="238">
        <v>1</v>
      </c>
      <c r="Q226" s="239">
        <v>1</v>
      </c>
      <c r="R226" s="238">
        <v>1</v>
      </c>
      <c r="S226" s="239">
        <v>1</v>
      </c>
      <c r="T226" s="240">
        <v>9823866.4347151369</v>
      </c>
      <c r="U226" s="241">
        <v>9511312.7064561397</v>
      </c>
      <c r="V226" s="237">
        <v>9667589.5705856383</v>
      </c>
    </row>
    <row r="227" spans="1:22" x14ac:dyDescent="0.2">
      <c r="A227" s="233" t="s">
        <v>152</v>
      </c>
      <c r="B227" s="234" t="s">
        <v>386</v>
      </c>
      <c r="C227" s="234" t="s">
        <v>489</v>
      </c>
      <c r="D227" s="235">
        <v>0</v>
      </c>
      <c r="E227" s="234" t="s">
        <v>490</v>
      </c>
      <c r="F227" s="236">
        <v>80000</v>
      </c>
      <c r="G227" s="237">
        <v>80000</v>
      </c>
      <c r="H227" s="236">
        <v>20706</v>
      </c>
      <c r="I227" s="237">
        <v>17413</v>
      </c>
      <c r="J227" s="236">
        <v>18334</v>
      </c>
      <c r="K227" s="237">
        <v>16853</v>
      </c>
      <c r="L227" s="236">
        <v>24275</v>
      </c>
      <c r="M227" s="237">
        <v>18602</v>
      </c>
      <c r="N227" s="236">
        <f t="shared" si="3"/>
        <v>4691895.3612802913</v>
      </c>
      <c r="O227" s="237">
        <f t="shared" si="3"/>
        <v>4502643.7277430929</v>
      </c>
      <c r="P227" s="238">
        <v>1</v>
      </c>
      <c r="Q227" s="239">
        <v>1</v>
      </c>
      <c r="R227" s="238">
        <v>1</v>
      </c>
      <c r="S227" s="239">
        <v>1</v>
      </c>
      <c r="T227" s="240"/>
      <c r="U227" s="241"/>
      <c r="V227" s="237"/>
    </row>
    <row r="228" spans="1:22" x14ac:dyDescent="0.2">
      <c r="A228" s="233" t="s">
        <v>154</v>
      </c>
      <c r="B228" s="234" t="s">
        <v>387</v>
      </c>
      <c r="C228" s="234" t="s">
        <v>489</v>
      </c>
      <c r="D228" s="235">
        <v>0</v>
      </c>
      <c r="E228" s="234" t="s">
        <v>490</v>
      </c>
      <c r="F228" s="236">
        <v>8000</v>
      </c>
      <c r="G228" s="237">
        <v>8000</v>
      </c>
      <c r="H228" s="236">
        <v>1256</v>
      </c>
      <c r="I228" s="237">
        <v>1257</v>
      </c>
      <c r="J228" s="236">
        <v>1692</v>
      </c>
      <c r="K228" s="237">
        <v>1421</v>
      </c>
      <c r="L228" s="236">
        <v>2578</v>
      </c>
      <c r="M228" s="237">
        <v>2739</v>
      </c>
      <c r="N228" s="236">
        <f t="shared" si="3"/>
        <v>870820.63978214958</v>
      </c>
      <c r="O228" s="237">
        <f t="shared" si="3"/>
        <v>880556.20100803918</v>
      </c>
      <c r="P228" s="238">
        <v>1</v>
      </c>
      <c r="Q228" s="239">
        <v>1</v>
      </c>
      <c r="R228" s="238">
        <v>1</v>
      </c>
      <c r="S228" s="239">
        <v>1</v>
      </c>
      <c r="T228" s="240">
        <v>11851437.367741965</v>
      </c>
      <c r="U228" s="241">
        <v>12146692.237901881</v>
      </c>
      <c r="V228" s="237">
        <v>11999064.802821923</v>
      </c>
    </row>
    <row r="229" spans="1:22" x14ac:dyDescent="0.2">
      <c r="A229" s="233" t="s">
        <v>154</v>
      </c>
      <c r="B229" s="234" t="s">
        <v>387</v>
      </c>
      <c r="C229" s="234" t="s">
        <v>492</v>
      </c>
      <c r="D229" s="235">
        <v>0</v>
      </c>
      <c r="E229" s="234" t="s">
        <v>490</v>
      </c>
      <c r="F229" s="236">
        <v>110</v>
      </c>
      <c r="G229" s="237">
        <v>110</v>
      </c>
      <c r="H229" s="236">
        <v>8</v>
      </c>
      <c r="I229" s="237">
        <v>8</v>
      </c>
      <c r="J229" s="236">
        <v>6</v>
      </c>
      <c r="K229" s="237">
        <v>6</v>
      </c>
      <c r="L229" s="236">
        <v>22</v>
      </c>
      <c r="M229" s="237">
        <v>12</v>
      </c>
      <c r="N229" s="236">
        <f t="shared" si="3"/>
        <v>45099.730570779815</v>
      </c>
      <c r="O229" s="237">
        <f t="shared" si="3"/>
        <v>42919.70216224758</v>
      </c>
      <c r="P229" s="238">
        <v>1</v>
      </c>
      <c r="Q229" s="239">
        <v>1</v>
      </c>
      <c r="R229" s="238">
        <v>1</v>
      </c>
      <c r="S229" s="239">
        <v>1</v>
      </c>
      <c r="T229" s="240"/>
      <c r="U229" s="241"/>
      <c r="V229" s="237"/>
    </row>
    <row r="230" spans="1:22" x14ac:dyDescent="0.2">
      <c r="A230" s="233" t="s">
        <v>154</v>
      </c>
      <c r="B230" s="234" t="s">
        <v>387</v>
      </c>
      <c r="C230" s="234" t="s">
        <v>493</v>
      </c>
      <c r="D230" s="235">
        <v>0</v>
      </c>
      <c r="E230" s="234" t="s">
        <v>490</v>
      </c>
      <c r="F230" s="236">
        <v>400</v>
      </c>
      <c r="G230" s="237">
        <v>400</v>
      </c>
      <c r="H230" s="236">
        <v>363</v>
      </c>
      <c r="I230" s="237">
        <v>238</v>
      </c>
      <c r="J230" s="236">
        <v>563</v>
      </c>
      <c r="K230" s="237">
        <v>394</v>
      </c>
      <c r="L230" s="236">
        <v>686</v>
      </c>
      <c r="M230" s="237">
        <v>492</v>
      </c>
      <c r="N230" s="236">
        <f t="shared" si="3"/>
        <v>84144.421558706934</v>
      </c>
      <c r="O230" s="237">
        <f t="shared" si="3"/>
        <v>75974.702714342275</v>
      </c>
      <c r="P230" s="238">
        <v>1</v>
      </c>
      <c r="Q230" s="239">
        <v>1</v>
      </c>
      <c r="R230" s="238">
        <v>1</v>
      </c>
      <c r="S230" s="239">
        <v>1</v>
      </c>
      <c r="T230" s="240"/>
      <c r="U230" s="241"/>
      <c r="V230" s="237"/>
    </row>
    <row r="231" spans="1:22" x14ac:dyDescent="0.2">
      <c r="A231" s="233" t="s">
        <v>154</v>
      </c>
      <c r="B231" s="234" t="s">
        <v>387</v>
      </c>
      <c r="C231" s="234" t="s">
        <v>493</v>
      </c>
      <c r="D231" s="235">
        <v>0</v>
      </c>
      <c r="E231" s="234" t="s">
        <v>490</v>
      </c>
      <c r="F231" s="236">
        <v>560</v>
      </c>
      <c r="G231" s="237">
        <v>560</v>
      </c>
      <c r="H231" s="236">
        <v>504</v>
      </c>
      <c r="I231" s="237">
        <v>504</v>
      </c>
      <c r="J231" s="236">
        <v>0</v>
      </c>
      <c r="K231" s="237">
        <v>0</v>
      </c>
      <c r="L231" s="236">
        <v>0</v>
      </c>
      <c r="M231" s="237">
        <v>0</v>
      </c>
      <c r="N231" s="236">
        <f t="shared" si="3"/>
        <v>83255.3891020999</v>
      </c>
      <c r="O231" s="237">
        <f t="shared" si="3"/>
        <v>83255.3891020999</v>
      </c>
      <c r="P231" s="238">
        <v>1</v>
      </c>
      <c r="Q231" s="239">
        <v>1</v>
      </c>
      <c r="R231" s="238">
        <v>1</v>
      </c>
      <c r="S231" s="239">
        <v>1</v>
      </c>
      <c r="T231" s="240"/>
      <c r="U231" s="241"/>
      <c r="V231" s="237"/>
    </row>
    <row r="232" spans="1:22" x14ac:dyDescent="0.2">
      <c r="A232" s="233" t="s">
        <v>154</v>
      </c>
      <c r="B232" s="234" t="s">
        <v>387</v>
      </c>
      <c r="C232" s="234" t="s">
        <v>493</v>
      </c>
      <c r="D232" s="235">
        <v>0</v>
      </c>
      <c r="E232" s="234" t="s">
        <v>490</v>
      </c>
      <c r="F232" s="236">
        <v>200</v>
      </c>
      <c r="G232" s="237">
        <v>200</v>
      </c>
      <c r="H232" s="236">
        <v>20</v>
      </c>
      <c r="I232" s="237">
        <v>20</v>
      </c>
      <c r="J232" s="236">
        <v>36</v>
      </c>
      <c r="K232" s="237">
        <v>36</v>
      </c>
      <c r="L232" s="236">
        <v>62</v>
      </c>
      <c r="M232" s="237">
        <v>36</v>
      </c>
      <c r="N232" s="236">
        <f t="shared" si="3"/>
        <v>40227.960975455986</v>
      </c>
      <c r="O232" s="237">
        <f t="shared" si="3"/>
        <v>38104.036059941951</v>
      </c>
      <c r="P232" s="238">
        <v>1</v>
      </c>
      <c r="Q232" s="239">
        <v>1</v>
      </c>
      <c r="R232" s="238">
        <v>1</v>
      </c>
      <c r="S232" s="239">
        <v>1</v>
      </c>
      <c r="T232" s="240"/>
      <c r="U232" s="241"/>
      <c r="V232" s="237"/>
    </row>
    <row r="233" spans="1:22" x14ac:dyDescent="0.2">
      <c r="A233" s="233" t="s">
        <v>154</v>
      </c>
      <c r="B233" s="234" t="s">
        <v>387</v>
      </c>
      <c r="C233" s="234" t="s">
        <v>493</v>
      </c>
      <c r="D233" s="235">
        <v>0</v>
      </c>
      <c r="E233" s="234" t="s">
        <v>490</v>
      </c>
      <c r="F233" s="236">
        <v>200</v>
      </c>
      <c r="G233" s="237">
        <v>200</v>
      </c>
      <c r="H233" s="236">
        <v>25</v>
      </c>
      <c r="I233" s="237">
        <v>25</v>
      </c>
      <c r="J233" s="236">
        <v>39</v>
      </c>
      <c r="K233" s="237">
        <v>39</v>
      </c>
      <c r="L233" s="236">
        <v>43</v>
      </c>
      <c r="M233" s="237">
        <v>8</v>
      </c>
      <c r="N233" s="236">
        <f t="shared" si="3"/>
        <v>38686.488013794391</v>
      </c>
      <c r="O233" s="237">
        <f t="shared" si="3"/>
        <v>38354.662058914088</v>
      </c>
      <c r="P233" s="238">
        <v>1</v>
      </c>
      <c r="Q233" s="239">
        <v>1</v>
      </c>
      <c r="R233" s="238">
        <v>1</v>
      </c>
      <c r="S233" s="239">
        <v>1</v>
      </c>
      <c r="T233" s="240"/>
      <c r="U233" s="241"/>
      <c r="V233" s="237"/>
    </row>
    <row r="234" spans="1:22" x14ac:dyDescent="0.2">
      <c r="A234" s="233" t="s">
        <v>154</v>
      </c>
      <c r="B234" s="234" t="s">
        <v>387</v>
      </c>
      <c r="C234" s="234" t="s">
        <v>493</v>
      </c>
      <c r="D234" s="235">
        <v>0</v>
      </c>
      <c r="E234" s="234" t="s">
        <v>490</v>
      </c>
      <c r="F234" s="236">
        <v>80</v>
      </c>
      <c r="G234" s="237">
        <v>80</v>
      </c>
      <c r="H234" s="236">
        <v>70</v>
      </c>
      <c r="I234" s="237">
        <v>70</v>
      </c>
      <c r="J234" s="236">
        <v>0</v>
      </c>
      <c r="K234" s="237">
        <v>0</v>
      </c>
      <c r="L234" s="236">
        <v>0</v>
      </c>
      <c r="M234" s="237">
        <v>0</v>
      </c>
      <c r="N234" s="236">
        <f t="shared" si="3"/>
        <v>30117.645242678227</v>
      </c>
      <c r="O234" s="237">
        <f t="shared" si="3"/>
        <v>30117.645242678227</v>
      </c>
      <c r="P234" s="238">
        <v>1</v>
      </c>
      <c r="Q234" s="239">
        <v>1</v>
      </c>
      <c r="R234" s="238">
        <v>1</v>
      </c>
      <c r="S234" s="239">
        <v>1</v>
      </c>
      <c r="T234" s="240"/>
      <c r="U234" s="241"/>
      <c r="V234" s="237"/>
    </row>
    <row r="235" spans="1:22" x14ac:dyDescent="0.2">
      <c r="A235" s="233" t="s">
        <v>154</v>
      </c>
      <c r="B235" s="234" t="s">
        <v>387</v>
      </c>
      <c r="C235" s="234" t="s">
        <v>493</v>
      </c>
      <c r="D235" s="235">
        <v>0</v>
      </c>
      <c r="E235" s="234" t="s">
        <v>490</v>
      </c>
      <c r="F235" s="236">
        <v>45</v>
      </c>
      <c r="G235" s="237">
        <v>45</v>
      </c>
      <c r="H235" s="236">
        <v>40</v>
      </c>
      <c r="I235" s="237">
        <v>40</v>
      </c>
      <c r="J235" s="236">
        <v>0</v>
      </c>
      <c r="K235" s="237">
        <v>0</v>
      </c>
      <c r="L235" s="236">
        <v>0</v>
      </c>
      <c r="M235" s="237">
        <v>0</v>
      </c>
      <c r="N235" s="236">
        <f t="shared" si="3"/>
        <v>22428.388611140053</v>
      </c>
      <c r="O235" s="237">
        <f t="shared" si="3"/>
        <v>22428.388611140053</v>
      </c>
      <c r="P235" s="238">
        <v>1</v>
      </c>
      <c r="Q235" s="239">
        <v>1</v>
      </c>
      <c r="R235" s="238">
        <v>1</v>
      </c>
      <c r="S235" s="239">
        <v>1</v>
      </c>
      <c r="T235" s="240"/>
      <c r="U235" s="241"/>
      <c r="V235" s="237"/>
    </row>
    <row r="236" spans="1:22" x14ac:dyDescent="0.2">
      <c r="A236" s="233" t="s">
        <v>154</v>
      </c>
      <c r="B236" s="234" t="s">
        <v>387</v>
      </c>
      <c r="C236" s="234" t="s">
        <v>489</v>
      </c>
      <c r="D236" s="235">
        <v>1</v>
      </c>
      <c r="E236" s="234" t="s">
        <v>494</v>
      </c>
      <c r="F236" s="236">
        <v>4500</v>
      </c>
      <c r="G236" s="237">
        <v>4500</v>
      </c>
      <c r="H236" s="236">
        <v>1718</v>
      </c>
      <c r="I236" s="237">
        <v>2345</v>
      </c>
      <c r="J236" s="236">
        <v>2075</v>
      </c>
      <c r="K236" s="237">
        <v>1064</v>
      </c>
      <c r="L236" s="236">
        <v>2441</v>
      </c>
      <c r="M236" s="237">
        <v>3168</v>
      </c>
      <c r="N236" s="236">
        <f t="shared" si="3"/>
        <v>731236.37809662428</v>
      </c>
      <c r="O236" s="237">
        <f t="shared" si="3"/>
        <v>786859.50059256668</v>
      </c>
      <c r="P236" s="238">
        <v>1</v>
      </c>
      <c r="Q236" s="239">
        <v>1</v>
      </c>
      <c r="R236" s="238">
        <v>1</v>
      </c>
      <c r="S236" s="239">
        <v>1</v>
      </c>
      <c r="T236" s="240"/>
      <c r="U236" s="241"/>
      <c r="V236" s="237"/>
    </row>
    <row r="237" spans="1:22" x14ac:dyDescent="0.2">
      <c r="A237" s="233" t="s">
        <v>154</v>
      </c>
      <c r="B237" s="234" t="s">
        <v>387</v>
      </c>
      <c r="C237" s="234" t="s">
        <v>492</v>
      </c>
      <c r="D237" s="235">
        <v>0</v>
      </c>
      <c r="E237" s="234" t="s">
        <v>490</v>
      </c>
      <c r="F237" s="236">
        <v>526</v>
      </c>
      <c r="G237" s="237">
        <v>526</v>
      </c>
      <c r="H237" s="236">
        <v>181</v>
      </c>
      <c r="I237" s="237">
        <v>255</v>
      </c>
      <c r="J237" s="236">
        <v>221</v>
      </c>
      <c r="K237" s="237">
        <v>295</v>
      </c>
      <c r="L237" s="236">
        <v>423</v>
      </c>
      <c r="M237" s="237">
        <v>523</v>
      </c>
      <c r="N237" s="236">
        <f t="shared" si="3"/>
        <v>155936.47874305281</v>
      </c>
      <c r="O237" s="237">
        <f t="shared" si="3"/>
        <v>166077.4647714083</v>
      </c>
      <c r="P237" s="238">
        <v>1</v>
      </c>
      <c r="Q237" s="239">
        <v>1</v>
      </c>
      <c r="R237" s="238">
        <v>1</v>
      </c>
      <c r="S237" s="239">
        <v>1</v>
      </c>
      <c r="T237" s="240"/>
      <c r="U237" s="241"/>
      <c r="V237" s="237"/>
    </row>
    <row r="238" spans="1:22" x14ac:dyDescent="0.2">
      <c r="A238" s="233" t="s">
        <v>154</v>
      </c>
      <c r="B238" s="234" t="s">
        <v>387</v>
      </c>
      <c r="C238" s="234" t="s">
        <v>493</v>
      </c>
      <c r="D238" s="235">
        <v>0</v>
      </c>
      <c r="E238" s="234" t="s">
        <v>490</v>
      </c>
      <c r="F238" s="236">
        <v>200</v>
      </c>
      <c r="G238" s="237">
        <v>200</v>
      </c>
      <c r="H238" s="236">
        <v>9</v>
      </c>
      <c r="I238" s="237">
        <v>4</v>
      </c>
      <c r="J238" s="236">
        <v>13</v>
      </c>
      <c r="K238" s="237">
        <v>6</v>
      </c>
      <c r="L238" s="236">
        <v>31</v>
      </c>
      <c r="M238" s="237">
        <v>18</v>
      </c>
      <c r="N238" s="236">
        <f t="shared" si="3"/>
        <v>37682.895634559507</v>
      </c>
      <c r="O238" s="237">
        <f t="shared" si="3"/>
        <v>36566.935872192451</v>
      </c>
      <c r="P238" s="238">
        <v>1</v>
      </c>
      <c r="Q238" s="239">
        <v>1</v>
      </c>
      <c r="R238" s="238">
        <v>1</v>
      </c>
      <c r="S238" s="239">
        <v>1</v>
      </c>
      <c r="T238" s="240"/>
      <c r="U238" s="241"/>
      <c r="V238" s="237"/>
    </row>
    <row r="239" spans="1:22" x14ac:dyDescent="0.2">
      <c r="A239" s="233" t="s">
        <v>154</v>
      </c>
      <c r="B239" s="234" t="s">
        <v>387</v>
      </c>
      <c r="C239" s="234" t="s">
        <v>492</v>
      </c>
      <c r="D239" s="235">
        <v>0</v>
      </c>
      <c r="E239" s="234" t="s">
        <v>490</v>
      </c>
      <c r="F239" s="236">
        <v>225</v>
      </c>
      <c r="G239" s="237">
        <v>225</v>
      </c>
      <c r="H239" s="236">
        <v>3</v>
      </c>
      <c r="I239" s="237">
        <v>3</v>
      </c>
      <c r="J239" s="236">
        <v>4</v>
      </c>
      <c r="K239" s="237">
        <v>4</v>
      </c>
      <c r="L239" s="236">
        <v>22</v>
      </c>
      <c r="M239" s="237">
        <v>11</v>
      </c>
      <c r="N239" s="236">
        <f t="shared" si="3"/>
        <v>66882.441128752136</v>
      </c>
      <c r="O239" s="237">
        <f t="shared" si="3"/>
        <v>64993.415548876445</v>
      </c>
      <c r="P239" s="238">
        <v>1</v>
      </c>
      <c r="Q239" s="239">
        <v>1</v>
      </c>
      <c r="R239" s="238">
        <v>1</v>
      </c>
      <c r="S239" s="239">
        <v>1</v>
      </c>
      <c r="T239" s="240"/>
      <c r="U239" s="241"/>
      <c r="V239" s="237"/>
    </row>
    <row r="240" spans="1:22" x14ac:dyDescent="0.2">
      <c r="A240" s="233" t="s">
        <v>154</v>
      </c>
      <c r="B240" s="234" t="s">
        <v>387</v>
      </c>
      <c r="C240" s="234" t="s">
        <v>492</v>
      </c>
      <c r="D240" s="235">
        <v>0</v>
      </c>
      <c r="E240" s="234" t="s">
        <v>490</v>
      </c>
      <c r="F240" s="236">
        <v>319</v>
      </c>
      <c r="G240" s="237">
        <v>319</v>
      </c>
      <c r="H240" s="236">
        <v>20</v>
      </c>
      <c r="I240" s="237">
        <v>20</v>
      </c>
      <c r="J240" s="236">
        <v>0</v>
      </c>
      <c r="K240" s="237">
        <v>28</v>
      </c>
      <c r="L240" s="236">
        <v>63</v>
      </c>
      <c r="M240" s="237">
        <v>21</v>
      </c>
      <c r="N240" s="236">
        <f t="shared" si="3"/>
        <v>87984.192185691485</v>
      </c>
      <c r="O240" s="237">
        <f t="shared" si="3"/>
        <v>82824.382894632625</v>
      </c>
      <c r="P240" s="238">
        <v>1</v>
      </c>
      <c r="Q240" s="239">
        <v>1</v>
      </c>
      <c r="R240" s="238">
        <v>1</v>
      </c>
      <c r="S240" s="239">
        <v>1</v>
      </c>
      <c r="T240" s="240"/>
      <c r="U240" s="241"/>
      <c r="V240" s="237"/>
    </row>
    <row r="241" spans="1:22" x14ac:dyDescent="0.2">
      <c r="A241" s="233" t="s">
        <v>154</v>
      </c>
      <c r="B241" s="234" t="s">
        <v>387</v>
      </c>
      <c r="C241" s="234" t="s">
        <v>492</v>
      </c>
      <c r="D241" s="235">
        <v>0</v>
      </c>
      <c r="E241" s="234" t="s">
        <v>490</v>
      </c>
      <c r="F241" s="236">
        <v>156</v>
      </c>
      <c r="G241" s="237">
        <v>156</v>
      </c>
      <c r="H241" s="236">
        <v>3</v>
      </c>
      <c r="I241" s="237">
        <v>3</v>
      </c>
      <c r="J241" s="236">
        <v>0</v>
      </c>
      <c r="K241" s="237">
        <v>4</v>
      </c>
      <c r="L241" s="236">
        <v>12</v>
      </c>
      <c r="M241" s="237">
        <v>6</v>
      </c>
      <c r="N241" s="236">
        <f t="shared" si="3"/>
        <v>52485.822734793437</v>
      </c>
      <c r="O241" s="237">
        <f t="shared" si="3"/>
        <v>51299.011273170203</v>
      </c>
      <c r="P241" s="238">
        <v>1</v>
      </c>
      <c r="Q241" s="239">
        <v>1</v>
      </c>
      <c r="R241" s="238">
        <v>1</v>
      </c>
      <c r="S241" s="239">
        <v>1</v>
      </c>
      <c r="T241" s="240"/>
      <c r="U241" s="241"/>
      <c r="V241" s="237"/>
    </row>
    <row r="242" spans="1:22" x14ac:dyDescent="0.2">
      <c r="A242" s="233" t="s">
        <v>154</v>
      </c>
      <c r="B242" s="234" t="s">
        <v>387</v>
      </c>
      <c r="C242" s="234" t="s">
        <v>493</v>
      </c>
      <c r="D242" s="235">
        <v>0</v>
      </c>
      <c r="E242" s="234" t="s">
        <v>490</v>
      </c>
      <c r="F242" s="236">
        <v>85</v>
      </c>
      <c r="G242" s="237">
        <v>85</v>
      </c>
      <c r="H242" s="236">
        <v>75</v>
      </c>
      <c r="I242" s="237">
        <v>75</v>
      </c>
      <c r="J242" s="236">
        <v>0</v>
      </c>
      <c r="K242" s="237">
        <v>0</v>
      </c>
      <c r="L242" s="236">
        <v>0</v>
      </c>
      <c r="M242" s="237">
        <v>0</v>
      </c>
      <c r="N242" s="236">
        <f t="shared" si="3"/>
        <v>31143.536046424211</v>
      </c>
      <c r="O242" s="237">
        <f t="shared" si="3"/>
        <v>31143.536046424211</v>
      </c>
      <c r="P242" s="238">
        <v>1</v>
      </c>
      <c r="Q242" s="239">
        <v>1</v>
      </c>
      <c r="R242" s="238">
        <v>1</v>
      </c>
      <c r="S242" s="239">
        <v>1</v>
      </c>
      <c r="T242" s="240"/>
      <c r="U242" s="241"/>
      <c r="V242" s="237"/>
    </row>
    <row r="243" spans="1:22" x14ac:dyDescent="0.2">
      <c r="A243" s="233" t="s">
        <v>154</v>
      </c>
      <c r="B243" s="234" t="s">
        <v>387</v>
      </c>
      <c r="C243" s="234" t="s">
        <v>493</v>
      </c>
      <c r="D243" s="235">
        <v>0</v>
      </c>
      <c r="E243" s="234" t="s">
        <v>490</v>
      </c>
      <c r="F243" s="236">
        <v>80</v>
      </c>
      <c r="G243" s="237">
        <v>80</v>
      </c>
      <c r="H243" s="236">
        <v>72</v>
      </c>
      <c r="I243" s="237">
        <v>72</v>
      </c>
      <c r="J243" s="236">
        <v>0</v>
      </c>
      <c r="K243" s="237">
        <v>0</v>
      </c>
      <c r="L243" s="236">
        <v>0</v>
      </c>
      <c r="M243" s="237">
        <v>0</v>
      </c>
      <c r="N243" s="236">
        <f t="shared" si="3"/>
        <v>30325.395396143598</v>
      </c>
      <c r="O243" s="237">
        <f t="shared" si="3"/>
        <v>30325.395396143598</v>
      </c>
      <c r="P243" s="238">
        <v>1</v>
      </c>
      <c r="Q243" s="239">
        <v>1</v>
      </c>
      <c r="R243" s="238">
        <v>1</v>
      </c>
      <c r="S243" s="239">
        <v>1</v>
      </c>
      <c r="T243" s="240"/>
      <c r="U243" s="241"/>
      <c r="V243" s="237"/>
    </row>
    <row r="244" spans="1:22" x14ac:dyDescent="0.2">
      <c r="A244" s="233" t="s">
        <v>154</v>
      </c>
      <c r="B244" s="234" t="s">
        <v>387</v>
      </c>
      <c r="C244" s="234" t="s">
        <v>493</v>
      </c>
      <c r="D244" s="235">
        <v>0</v>
      </c>
      <c r="E244" s="234" t="s">
        <v>490</v>
      </c>
      <c r="F244" s="236">
        <v>0</v>
      </c>
      <c r="G244" s="237">
        <v>0</v>
      </c>
      <c r="H244" s="236">
        <v>0</v>
      </c>
      <c r="I244" s="237">
        <v>0</v>
      </c>
      <c r="J244" s="236">
        <v>0</v>
      </c>
      <c r="K244" s="237">
        <v>0</v>
      </c>
      <c r="L244" s="236">
        <v>0</v>
      </c>
      <c r="M244" s="237">
        <v>0</v>
      </c>
      <c r="N244" s="236">
        <f t="shared" si="3"/>
        <v>0</v>
      </c>
      <c r="O244" s="237">
        <f t="shared" si="3"/>
        <v>0</v>
      </c>
      <c r="P244" s="238">
        <v>1</v>
      </c>
      <c r="Q244" s="239">
        <v>1</v>
      </c>
      <c r="R244" s="238">
        <v>1</v>
      </c>
      <c r="S244" s="239">
        <v>1</v>
      </c>
      <c r="T244" s="240"/>
      <c r="U244" s="241"/>
      <c r="V244" s="237"/>
    </row>
    <row r="245" spans="1:22" x14ac:dyDescent="0.2">
      <c r="A245" s="233" t="s">
        <v>154</v>
      </c>
      <c r="B245" s="234" t="s">
        <v>387</v>
      </c>
      <c r="C245" s="234" t="s">
        <v>489</v>
      </c>
      <c r="D245" s="235">
        <v>1</v>
      </c>
      <c r="E245" s="234" t="s">
        <v>494</v>
      </c>
      <c r="F245" s="236">
        <v>15828</v>
      </c>
      <c r="G245" s="237">
        <v>15828</v>
      </c>
      <c r="H245" s="236">
        <v>5707</v>
      </c>
      <c r="I245" s="237">
        <v>7843</v>
      </c>
      <c r="J245" s="236">
        <v>7266</v>
      </c>
      <c r="K245" s="237">
        <v>7728</v>
      </c>
      <c r="L245" s="236">
        <v>9767</v>
      </c>
      <c r="M245" s="237">
        <v>13384</v>
      </c>
      <c r="N245" s="236">
        <f t="shared" si="3"/>
        <v>1910615.7026498157</v>
      </c>
      <c r="O245" s="237">
        <f t="shared" si="3"/>
        <v>2105834.6871763193</v>
      </c>
      <c r="P245" s="238">
        <v>1</v>
      </c>
      <c r="Q245" s="239">
        <v>1</v>
      </c>
      <c r="R245" s="238">
        <v>1</v>
      </c>
      <c r="S245" s="239">
        <v>1</v>
      </c>
      <c r="T245" s="240"/>
      <c r="U245" s="241"/>
      <c r="V245" s="237"/>
    </row>
    <row r="246" spans="1:22" x14ac:dyDescent="0.2">
      <c r="A246" s="233" t="s">
        <v>154</v>
      </c>
      <c r="B246" s="234" t="s">
        <v>387</v>
      </c>
      <c r="C246" s="234" t="s">
        <v>489</v>
      </c>
      <c r="D246" s="235">
        <v>0</v>
      </c>
      <c r="E246" s="234" t="s">
        <v>490</v>
      </c>
      <c r="F246" s="236">
        <v>850</v>
      </c>
      <c r="G246" s="237">
        <v>850</v>
      </c>
      <c r="H246" s="236">
        <v>196</v>
      </c>
      <c r="I246" s="237">
        <v>317</v>
      </c>
      <c r="J246" s="236">
        <v>363</v>
      </c>
      <c r="K246" s="237">
        <v>351</v>
      </c>
      <c r="L246" s="236">
        <v>639</v>
      </c>
      <c r="M246" s="237">
        <v>753</v>
      </c>
      <c r="N246" s="236">
        <f t="shared" si="3"/>
        <v>205692.3733966944</v>
      </c>
      <c r="O246" s="237">
        <f t="shared" si="3"/>
        <v>217169.46639719864</v>
      </c>
      <c r="P246" s="238">
        <v>1</v>
      </c>
      <c r="Q246" s="239">
        <v>1</v>
      </c>
      <c r="R246" s="238">
        <v>1</v>
      </c>
      <c r="S246" s="239">
        <v>1</v>
      </c>
      <c r="T246" s="240"/>
      <c r="U246" s="241"/>
      <c r="V246" s="237"/>
    </row>
    <row r="247" spans="1:22" x14ac:dyDescent="0.2">
      <c r="A247" s="233" t="s">
        <v>154</v>
      </c>
      <c r="B247" s="234" t="s">
        <v>387</v>
      </c>
      <c r="C247" s="234" t="s">
        <v>493</v>
      </c>
      <c r="D247" s="235">
        <v>0</v>
      </c>
      <c r="E247" s="234" t="s">
        <v>490</v>
      </c>
      <c r="F247" s="236">
        <v>0</v>
      </c>
      <c r="G247" s="237">
        <v>0</v>
      </c>
      <c r="H247" s="236">
        <v>0</v>
      </c>
      <c r="I247" s="237">
        <v>0</v>
      </c>
      <c r="J247" s="236">
        <v>0</v>
      </c>
      <c r="K247" s="237">
        <v>0</v>
      </c>
      <c r="L247" s="236">
        <v>0</v>
      </c>
      <c r="M247" s="237">
        <v>0</v>
      </c>
      <c r="N247" s="236">
        <f t="shared" si="3"/>
        <v>0</v>
      </c>
      <c r="O247" s="237">
        <f t="shared" si="3"/>
        <v>0</v>
      </c>
      <c r="P247" s="238">
        <v>1</v>
      </c>
      <c r="Q247" s="239">
        <v>1</v>
      </c>
      <c r="R247" s="238">
        <v>1</v>
      </c>
      <c r="S247" s="239">
        <v>1</v>
      </c>
      <c r="T247" s="240"/>
      <c r="U247" s="241"/>
      <c r="V247" s="237"/>
    </row>
    <row r="248" spans="1:22" x14ac:dyDescent="0.2">
      <c r="A248" s="233" t="s">
        <v>154</v>
      </c>
      <c r="B248" s="234" t="s">
        <v>387</v>
      </c>
      <c r="C248" s="234" t="s">
        <v>493</v>
      </c>
      <c r="D248" s="235">
        <v>0</v>
      </c>
      <c r="E248" s="234" t="s">
        <v>490</v>
      </c>
      <c r="F248" s="236">
        <v>450</v>
      </c>
      <c r="G248" s="237">
        <v>450</v>
      </c>
      <c r="H248" s="236">
        <v>405</v>
      </c>
      <c r="I248" s="237">
        <v>405</v>
      </c>
      <c r="J248" s="236">
        <v>0</v>
      </c>
      <c r="K248" s="237">
        <v>0</v>
      </c>
      <c r="L248" s="236">
        <v>0</v>
      </c>
      <c r="M248" s="237">
        <v>0</v>
      </c>
      <c r="N248" s="236">
        <f t="shared" si="3"/>
        <v>74322.457871284598</v>
      </c>
      <c r="O248" s="237">
        <f t="shared" si="3"/>
        <v>74322.457871284598</v>
      </c>
      <c r="P248" s="238">
        <v>1</v>
      </c>
      <c r="Q248" s="239">
        <v>1</v>
      </c>
      <c r="R248" s="238">
        <v>1</v>
      </c>
      <c r="S248" s="239">
        <v>1</v>
      </c>
      <c r="T248" s="240"/>
      <c r="U248" s="241"/>
      <c r="V248" s="237"/>
    </row>
    <row r="249" spans="1:22" x14ac:dyDescent="0.2">
      <c r="A249" s="233" t="s">
        <v>154</v>
      </c>
      <c r="B249" s="234" t="s">
        <v>387</v>
      </c>
      <c r="C249" s="234" t="s">
        <v>489</v>
      </c>
      <c r="D249" s="235">
        <v>0</v>
      </c>
      <c r="E249" s="234" t="s">
        <v>490</v>
      </c>
      <c r="F249" s="236">
        <v>5500</v>
      </c>
      <c r="G249" s="237">
        <v>5500</v>
      </c>
      <c r="H249" s="236">
        <v>1126</v>
      </c>
      <c r="I249" s="237">
        <v>1570</v>
      </c>
      <c r="J249" s="236">
        <v>1485</v>
      </c>
      <c r="K249" s="237">
        <v>1498</v>
      </c>
      <c r="L249" s="236">
        <v>1790</v>
      </c>
      <c r="M249" s="237">
        <v>2462</v>
      </c>
      <c r="N249" s="236">
        <f t="shared" si="3"/>
        <v>662117.63119402295</v>
      </c>
      <c r="O249" s="237">
        <f t="shared" si="3"/>
        <v>706512.76238149707</v>
      </c>
      <c r="P249" s="238">
        <v>1</v>
      </c>
      <c r="Q249" s="239">
        <v>1</v>
      </c>
      <c r="R249" s="238">
        <v>1</v>
      </c>
      <c r="S249" s="239">
        <v>1</v>
      </c>
      <c r="T249" s="240"/>
      <c r="U249" s="241"/>
      <c r="V249" s="237"/>
    </row>
    <row r="250" spans="1:22" x14ac:dyDescent="0.2">
      <c r="A250" s="233" t="s">
        <v>154</v>
      </c>
      <c r="B250" s="234" t="s">
        <v>387</v>
      </c>
      <c r="C250" s="234" t="s">
        <v>489</v>
      </c>
      <c r="D250" s="235">
        <v>0</v>
      </c>
      <c r="E250" s="234" t="s">
        <v>490</v>
      </c>
      <c r="F250" s="236">
        <v>40000</v>
      </c>
      <c r="G250" s="237">
        <v>40000</v>
      </c>
      <c r="H250" s="236">
        <v>18978</v>
      </c>
      <c r="I250" s="237">
        <v>16998</v>
      </c>
      <c r="J250" s="236">
        <v>26296</v>
      </c>
      <c r="K250" s="237">
        <v>17322</v>
      </c>
      <c r="L250" s="236">
        <v>22101</v>
      </c>
      <c r="M250" s="237">
        <v>25077</v>
      </c>
      <c r="N250" s="236">
        <f t="shared" si="3"/>
        <v>3361881.2082090713</v>
      </c>
      <c r="O250" s="237">
        <f t="shared" si="3"/>
        <v>3316273.5687008882</v>
      </c>
      <c r="P250" s="238">
        <v>1</v>
      </c>
      <c r="Q250" s="239">
        <v>1</v>
      </c>
      <c r="R250" s="238">
        <v>1</v>
      </c>
      <c r="S250" s="239">
        <v>1</v>
      </c>
      <c r="T250" s="240"/>
      <c r="U250" s="241"/>
      <c r="V250" s="237"/>
    </row>
    <row r="251" spans="1:22" x14ac:dyDescent="0.2">
      <c r="A251" s="233" t="s">
        <v>154</v>
      </c>
      <c r="B251" s="234" t="s">
        <v>387</v>
      </c>
      <c r="C251" s="234" t="s">
        <v>496</v>
      </c>
      <c r="D251" s="235">
        <v>0</v>
      </c>
      <c r="E251" s="234" t="s">
        <v>490</v>
      </c>
      <c r="F251" s="236">
        <v>600</v>
      </c>
      <c r="G251" s="237">
        <v>600</v>
      </c>
      <c r="H251" s="236">
        <v>540</v>
      </c>
      <c r="I251" s="237">
        <v>540</v>
      </c>
      <c r="J251" s="236">
        <v>0</v>
      </c>
      <c r="K251" s="237">
        <v>0</v>
      </c>
      <c r="L251" s="236">
        <v>0</v>
      </c>
      <c r="M251" s="237">
        <v>0</v>
      </c>
      <c r="N251" s="236">
        <f t="shared" si="3"/>
        <v>174997.74926800388</v>
      </c>
      <c r="O251" s="237">
        <f t="shared" si="3"/>
        <v>174997.74926800388</v>
      </c>
      <c r="P251" s="238">
        <v>1</v>
      </c>
      <c r="Q251" s="239">
        <v>1</v>
      </c>
      <c r="R251" s="238">
        <v>1</v>
      </c>
      <c r="S251" s="239">
        <v>1</v>
      </c>
      <c r="T251" s="240"/>
      <c r="U251" s="241"/>
      <c r="V251" s="237"/>
    </row>
    <row r="252" spans="1:22" x14ac:dyDescent="0.2">
      <c r="A252" s="233" t="s">
        <v>154</v>
      </c>
      <c r="B252" s="234" t="s">
        <v>387</v>
      </c>
      <c r="C252" s="234" t="s">
        <v>492</v>
      </c>
      <c r="D252" s="235">
        <v>0</v>
      </c>
      <c r="E252" s="234" t="s">
        <v>490</v>
      </c>
      <c r="F252" s="236">
        <v>45</v>
      </c>
      <c r="G252" s="237">
        <v>45</v>
      </c>
      <c r="H252" s="236">
        <v>40</v>
      </c>
      <c r="I252" s="237">
        <v>40</v>
      </c>
      <c r="J252" s="236">
        <v>0</v>
      </c>
      <c r="K252" s="237">
        <v>0</v>
      </c>
      <c r="L252" s="236">
        <v>0</v>
      </c>
      <c r="M252" s="237">
        <v>0</v>
      </c>
      <c r="N252" s="236">
        <f t="shared" si="3"/>
        <v>34194.524145436641</v>
      </c>
      <c r="O252" s="237">
        <f t="shared" si="3"/>
        <v>34194.524145436641</v>
      </c>
      <c r="P252" s="238">
        <v>1</v>
      </c>
      <c r="Q252" s="239">
        <v>1</v>
      </c>
      <c r="R252" s="238">
        <v>1</v>
      </c>
      <c r="S252" s="239">
        <v>1</v>
      </c>
      <c r="T252" s="240"/>
      <c r="U252" s="241"/>
      <c r="V252" s="237"/>
    </row>
    <row r="253" spans="1:22" x14ac:dyDescent="0.2">
      <c r="A253" s="233" t="s">
        <v>154</v>
      </c>
      <c r="B253" s="234" t="s">
        <v>387</v>
      </c>
      <c r="C253" s="234" t="s">
        <v>489</v>
      </c>
      <c r="D253" s="235">
        <v>1</v>
      </c>
      <c r="E253" s="234" t="s">
        <v>494</v>
      </c>
      <c r="F253" s="236">
        <v>33000</v>
      </c>
      <c r="G253" s="237">
        <v>33000</v>
      </c>
      <c r="H253" s="236">
        <v>10026</v>
      </c>
      <c r="I253" s="237">
        <v>10120</v>
      </c>
      <c r="J253" s="236">
        <v>12561</v>
      </c>
      <c r="K253" s="237">
        <v>9613</v>
      </c>
      <c r="L253" s="236">
        <v>14659</v>
      </c>
      <c r="M253" s="237">
        <v>15442</v>
      </c>
      <c r="N253" s="236">
        <f t="shared" si="3"/>
        <v>3019157.9171847864</v>
      </c>
      <c r="O253" s="237">
        <f t="shared" si="3"/>
        <v>3055586.6526064342</v>
      </c>
      <c r="P253" s="238">
        <v>1</v>
      </c>
      <c r="Q253" s="239">
        <v>1</v>
      </c>
      <c r="R253" s="238">
        <v>1</v>
      </c>
      <c r="S253" s="239">
        <v>1</v>
      </c>
      <c r="T253" s="240"/>
      <c r="U253" s="241"/>
      <c r="V253" s="237"/>
    </row>
    <row r="254" spans="1:22" x14ac:dyDescent="0.2">
      <c r="A254" s="233" t="s">
        <v>158</v>
      </c>
      <c r="B254" s="234" t="s">
        <v>389</v>
      </c>
      <c r="C254" s="234" t="s">
        <v>489</v>
      </c>
      <c r="D254" s="235">
        <v>0</v>
      </c>
      <c r="E254" s="234" t="s">
        <v>490</v>
      </c>
      <c r="F254" s="236">
        <v>208500</v>
      </c>
      <c r="G254" s="237">
        <v>208500</v>
      </c>
      <c r="H254" s="236">
        <v>64553</v>
      </c>
      <c r="I254" s="237">
        <v>106873</v>
      </c>
      <c r="J254" s="236">
        <v>73069</v>
      </c>
      <c r="K254" s="237">
        <v>111080</v>
      </c>
      <c r="L254" s="236">
        <v>53153</v>
      </c>
      <c r="M254" s="237">
        <v>82505</v>
      </c>
      <c r="N254" s="236">
        <f t="shared" si="3"/>
        <v>7532046.9758215165</v>
      </c>
      <c r="O254" s="237">
        <f t="shared" si="3"/>
        <v>7630106.6308418373</v>
      </c>
      <c r="P254" s="238">
        <v>0.622</v>
      </c>
      <c r="Q254" s="239">
        <v>0.622</v>
      </c>
      <c r="R254" s="238">
        <v>0.94</v>
      </c>
      <c r="S254" s="239">
        <v>0.65</v>
      </c>
      <c r="T254" s="240">
        <v>7532046.9758215165</v>
      </c>
      <c r="U254" s="241">
        <v>7630106.6308418373</v>
      </c>
      <c r="V254" s="237">
        <v>7581076.8033316769</v>
      </c>
    </row>
    <row r="255" spans="1:22" x14ac:dyDescent="0.2">
      <c r="A255" s="233" t="s">
        <v>160</v>
      </c>
      <c r="B255" s="234" t="s">
        <v>390</v>
      </c>
      <c r="C255" s="234" t="s">
        <v>491</v>
      </c>
      <c r="D255" s="235">
        <v>1</v>
      </c>
      <c r="E255" s="234" t="s">
        <v>494</v>
      </c>
      <c r="F255" s="236">
        <v>35000</v>
      </c>
      <c r="G255" s="237">
        <v>35000</v>
      </c>
      <c r="H255" s="236">
        <v>30717</v>
      </c>
      <c r="I255" s="237">
        <v>33585</v>
      </c>
      <c r="J255" s="236">
        <v>27913</v>
      </c>
      <c r="K255" s="237">
        <v>29468</v>
      </c>
      <c r="L255" s="236">
        <v>28933</v>
      </c>
      <c r="M255" s="237">
        <v>29983</v>
      </c>
      <c r="N255" s="236">
        <f t="shared" si="3"/>
        <v>3824564.3554591546</v>
      </c>
      <c r="O255" s="237">
        <f t="shared" si="3"/>
        <v>3946715.4284308422</v>
      </c>
      <c r="P255" s="238">
        <v>1</v>
      </c>
      <c r="Q255" s="239">
        <v>1</v>
      </c>
      <c r="R255" s="238">
        <v>1</v>
      </c>
      <c r="S255" s="239">
        <v>1</v>
      </c>
      <c r="T255" s="240">
        <v>7733381.9167032046</v>
      </c>
      <c r="U255" s="241">
        <v>8290005.3279471016</v>
      </c>
      <c r="V255" s="237">
        <v>8011693.6223251531</v>
      </c>
    </row>
    <row r="256" spans="1:22" x14ac:dyDescent="0.2">
      <c r="A256" s="233" t="s">
        <v>160</v>
      </c>
      <c r="B256" s="234" t="s">
        <v>390</v>
      </c>
      <c r="C256" s="234" t="s">
        <v>491</v>
      </c>
      <c r="D256" s="235">
        <v>0</v>
      </c>
      <c r="E256" s="234" t="s">
        <v>490</v>
      </c>
      <c r="F256" s="236">
        <v>22000</v>
      </c>
      <c r="G256" s="237">
        <v>22000</v>
      </c>
      <c r="H256" s="236">
        <v>8114</v>
      </c>
      <c r="I256" s="237">
        <v>10871</v>
      </c>
      <c r="J256" s="236">
        <v>9143</v>
      </c>
      <c r="K256" s="237">
        <v>12664</v>
      </c>
      <c r="L256" s="236">
        <v>6328</v>
      </c>
      <c r="M256" s="237">
        <v>6494</v>
      </c>
      <c r="N256" s="236">
        <f t="shared" si="3"/>
        <v>1927884.3589102193</v>
      </c>
      <c r="O256" s="237">
        <f t="shared" si="3"/>
        <v>2086019.6608335972</v>
      </c>
      <c r="P256" s="238">
        <v>1</v>
      </c>
      <c r="Q256" s="239">
        <v>1</v>
      </c>
      <c r="R256" s="238">
        <v>1</v>
      </c>
      <c r="S256" s="239">
        <v>1</v>
      </c>
      <c r="T256" s="240"/>
      <c r="U256" s="241"/>
      <c r="V256" s="237"/>
    </row>
    <row r="257" spans="1:22" x14ac:dyDescent="0.2">
      <c r="A257" s="233" t="s">
        <v>160</v>
      </c>
      <c r="B257" s="234" t="s">
        <v>390</v>
      </c>
      <c r="C257" s="234" t="s">
        <v>491</v>
      </c>
      <c r="D257" s="235">
        <v>0</v>
      </c>
      <c r="E257" s="234" t="s">
        <v>490</v>
      </c>
      <c r="F257" s="236">
        <v>4500</v>
      </c>
      <c r="G257" s="237">
        <v>4500</v>
      </c>
      <c r="H257" s="236">
        <v>2846</v>
      </c>
      <c r="I257" s="237">
        <v>5168</v>
      </c>
      <c r="J257" s="236">
        <v>3243</v>
      </c>
      <c r="K257" s="237">
        <v>3674</v>
      </c>
      <c r="L257" s="236">
        <v>3487</v>
      </c>
      <c r="M257" s="237">
        <v>3655</v>
      </c>
      <c r="N257" s="236">
        <f t="shared" si="3"/>
        <v>708144.8214016275</v>
      </c>
      <c r="O257" s="237">
        <f t="shared" si="3"/>
        <v>815033.50070642307</v>
      </c>
      <c r="P257" s="238">
        <v>1</v>
      </c>
      <c r="Q257" s="239">
        <v>1</v>
      </c>
      <c r="R257" s="238">
        <v>1</v>
      </c>
      <c r="S257" s="239">
        <v>1</v>
      </c>
      <c r="T257" s="240"/>
      <c r="U257" s="241"/>
      <c r="V257" s="237"/>
    </row>
    <row r="258" spans="1:22" x14ac:dyDescent="0.2">
      <c r="A258" s="233" t="s">
        <v>160</v>
      </c>
      <c r="B258" s="234" t="s">
        <v>390</v>
      </c>
      <c r="C258" s="234" t="s">
        <v>491</v>
      </c>
      <c r="D258" s="235">
        <v>0</v>
      </c>
      <c r="E258" s="234" t="s">
        <v>490</v>
      </c>
      <c r="F258" s="236">
        <v>3800</v>
      </c>
      <c r="G258" s="237">
        <v>3800</v>
      </c>
      <c r="H258" s="236">
        <v>1713</v>
      </c>
      <c r="I258" s="237">
        <v>1562</v>
      </c>
      <c r="J258" s="236">
        <v>1990</v>
      </c>
      <c r="K258" s="237">
        <v>1389</v>
      </c>
      <c r="L258" s="236">
        <v>2261</v>
      </c>
      <c r="M258" s="237">
        <v>1734</v>
      </c>
      <c r="N258" s="236">
        <f t="shared" si="3"/>
        <v>577989.94706005859</v>
      </c>
      <c r="O258" s="237">
        <f t="shared" si="3"/>
        <v>540560.75156633428</v>
      </c>
      <c r="P258" s="238">
        <v>1</v>
      </c>
      <c r="Q258" s="239">
        <v>1</v>
      </c>
      <c r="R258" s="238">
        <v>1</v>
      </c>
      <c r="S258" s="239">
        <v>1</v>
      </c>
      <c r="T258" s="240"/>
      <c r="U258" s="241"/>
      <c r="V258" s="237"/>
    </row>
    <row r="259" spans="1:22" x14ac:dyDescent="0.2">
      <c r="A259" s="233" t="s">
        <v>160</v>
      </c>
      <c r="B259" s="234" t="s">
        <v>390</v>
      </c>
      <c r="C259" s="234" t="s">
        <v>491</v>
      </c>
      <c r="D259" s="235">
        <v>0</v>
      </c>
      <c r="E259" s="234" t="s">
        <v>490</v>
      </c>
      <c r="F259" s="236">
        <v>2800</v>
      </c>
      <c r="G259" s="237">
        <v>2800</v>
      </c>
      <c r="H259" s="236">
        <v>2682</v>
      </c>
      <c r="I259" s="237">
        <v>5612</v>
      </c>
      <c r="J259" s="236">
        <v>2979</v>
      </c>
      <c r="K259" s="237">
        <v>6199</v>
      </c>
      <c r="L259" s="236">
        <v>3428</v>
      </c>
      <c r="M259" s="237">
        <v>5251</v>
      </c>
      <c r="N259" s="236">
        <f t="shared" ref="N259:O322" si="4">IF($C259="M",
(AVERAGE(F259*P259,MAX(H259,J259,L259)*R259)^0.519)*3203.7913,
IF(OR($C259="MB",$C259="MK",$C259="MBK",$C259="MBN"),
(AVERAGE(F259*P259,MAX(H259,J259,L259)*R259)^0.6289)*3234.9142,
IF(AND($E259="Land+Sommerhus",OR($C259="MBNKD",$C259="MBNK/MBND")),
(AVERAGE(F259*P259,MAX(H259,J259,L259)*R259)^0.736)*1583.1635,
IF(AND($E259="Byzone",OR($C259="MBNKD",$C259="MBNK/MBND")),
(AVERAGE(F259*P259,MAX(H259,J259,L259)*R259)^0.736)*1812.7138,
0))))</f>
        <v>589668.95595624624</v>
      </c>
      <c r="O259" s="237">
        <f t="shared" si="4"/>
        <v>773133.80158153491</v>
      </c>
      <c r="P259" s="238">
        <v>1</v>
      </c>
      <c r="Q259" s="239">
        <v>1</v>
      </c>
      <c r="R259" s="238">
        <v>1</v>
      </c>
      <c r="S259" s="239">
        <v>1</v>
      </c>
      <c r="T259" s="240"/>
      <c r="U259" s="241"/>
      <c r="V259" s="237"/>
    </row>
    <row r="260" spans="1:22" x14ac:dyDescent="0.2">
      <c r="A260" s="233" t="s">
        <v>160</v>
      </c>
      <c r="B260" s="234" t="s">
        <v>390</v>
      </c>
      <c r="C260" s="234" t="s">
        <v>495</v>
      </c>
      <c r="D260" s="235">
        <v>0</v>
      </c>
      <c r="E260" s="234" t="s">
        <v>490</v>
      </c>
      <c r="F260" s="236">
        <v>340</v>
      </c>
      <c r="G260" s="237">
        <v>340</v>
      </c>
      <c r="H260" s="236">
        <v>104</v>
      </c>
      <c r="I260" s="237">
        <v>254</v>
      </c>
      <c r="J260" s="236">
        <v>122</v>
      </c>
      <c r="K260" s="237">
        <v>358</v>
      </c>
      <c r="L260" s="236">
        <v>167</v>
      </c>
      <c r="M260" s="237">
        <v>231</v>
      </c>
      <c r="N260" s="236">
        <f t="shared" si="4"/>
        <v>105129.47791589897</v>
      </c>
      <c r="O260" s="237">
        <f t="shared" si="4"/>
        <v>128542.18482836963</v>
      </c>
      <c r="P260" s="238">
        <v>1</v>
      </c>
      <c r="Q260" s="239">
        <v>1</v>
      </c>
      <c r="R260" s="238">
        <v>1</v>
      </c>
      <c r="S260" s="239">
        <v>1</v>
      </c>
      <c r="T260" s="240"/>
      <c r="U260" s="241"/>
      <c r="V260" s="237"/>
    </row>
    <row r="261" spans="1:22" x14ac:dyDescent="0.2">
      <c r="A261" s="233" t="s">
        <v>162</v>
      </c>
      <c r="B261" s="234" t="s">
        <v>391</v>
      </c>
      <c r="C261" s="234" t="s">
        <v>489</v>
      </c>
      <c r="D261" s="235">
        <v>1</v>
      </c>
      <c r="E261" s="234" t="s">
        <v>494</v>
      </c>
      <c r="F261" s="236">
        <v>125000</v>
      </c>
      <c r="G261" s="237">
        <v>125000</v>
      </c>
      <c r="H261" s="236">
        <v>20871</v>
      </c>
      <c r="I261" s="237">
        <v>33095</v>
      </c>
      <c r="J261" s="236">
        <v>29478</v>
      </c>
      <c r="K261" s="237">
        <v>45864</v>
      </c>
      <c r="L261" s="236">
        <v>19355</v>
      </c>
      <c r="M261" s="237">
        <v>22980</v>
      </c>
      <c r="N261" s="236">
        <f t="shared" si="4"/>
        <v>7174258.3160746722</v>
      </c>
      <c r="O261" s="237">
        <f t="shared" si="4"/>
        <v>7726841.1335847229</v>
      </c>
      <c r="P261" s="238">
        <v>1</v>
      </c>
      <c r="Q261" s="239">
        <v>1</v>
      </c>
      <c r="R261" s="238">
        <v>1</v>
      </c>
      <c r="S261" s="239">
        <v>1</v>
      </c>
      <c r="T261" s="240">
        <v>9062478.7196901012</v>
      </c>
      <c r="U261" s="241">
        <v>9658041.7505007982</v>
      </c>
      <c r="V261" s="237">
        <v>9360260.2350954488</v>
      </c>
    </row>
    <row r="262" spans="1:22" x14ac:dyDescent="0.2">
      <c r="A262" s="233" t="s">
        <v>162</v>
      </c>
      <c r="B262" s="234" t="s">
        <v>391</v>
      </c>
      <c r="C262" s="234" t="s">
        <v>489</v>
      </c>
      <c r="D262" s="235">
        <v>0</v>
      </c>
      <c r="E262" s="234" t="s">
        <v>490</v>
      </c>
      <c r="F262" s="236">
        <v>9000</v>
      </c>
      <c r="G262" s="237">
        <v>9000</v>
      </c>
      <c r="H262" s="236">
        <v>402</v>
      </c>
      <c r="I262" s="237">
        <v>1010</v>
      </c>
      <c r="J262" s="236">
        <v>1086</v>
      </c>
      <c r="K262" s="237">
        <v>1218</v>
      </c>
      <c r="L262" s="236">
        <v>609</v>
      </c>
      <c r="M262" s="237">
        <v>678</v>
      </c>
      <c r="N262" s="236">
        <f t="shared" si="4"/>
        <v>840823.51544753858</v>
      </c>
      <c r="O262" s="237">
        <f t="shared" si="4"/>
        <v>848908.71667812485</v>
      </c>
      <c r="P262" s="238">
        <v>1</v>
      </c>
      <c r="Q262" s="239">
        <v>1</v>
      </c>
      <c r="R262" s="238">
        <v>1</v>
      </c>
      <c r="S262" s="239">
        <v>1</v>
      </c>
      <c r="T262" s="240"/>
      <c r="U262" s="241"/>
      <c r="V262" s="237"/>
    </row>
    <row r="263" spans="1:22" x14ac:dyDescent="0.2">
      <c r="A263" s="233" t="s">
        <v>162</v>
      </c>
      <c r="B263" s="234" t="s">
        <v>391</v>
      </c>
      <c r="C263" s="234" t="s">
        <v>489</v>
      </c>
      <c r="D263" s="235">
        <v>0</v>
      </c>
      <c r="E263" s="234" t="s">
        <v>490</v>
      </c>
      <c r="F263" s="236">
        <v>8700</v>
      </c>
      <c r="G263" s="237">
        <v>8700</v>
      </c>
      <c r="H263" s="236">
        <v>2626</v>
      </c>
      <c r="I263" s="237">
        <v>4658</v>
      </c>
      <c r="J263" s="236">
        <v>4894</v>
      </c>
      <c r="K263" s="237">
        <v>5513</v>
      </c>
      <c r="L263" s="236">
        <v>3074</v>
      </c>
      <c r="M263" s="237">
        <v>4481</v>
      </c>
      <c r="N263" s="236">
        <f t="shared" si="4"/>
        <v>1047396.8881678901</v>
      </c>
      <c r="O263" s="237">
        <f t="shared" si="4"/>
        <v>1082291.9002379521</v>
      </c>
      <c r="P263" s="238">
        <v>1</v>
      </c>
      <c r="Q263" s="239">
        <v>1</v>
      </c>
      <c r="R263" s="238">
        <v>1</v>
      </c>
      <c r="S263" s="239">
        <v>1</v>
      </c>
      <c r="T263" s="240"/>
      <c r="U263" s="241"/>
      <c r="V263" s="237"/>
    </row>
    <row r="264" spans="1:22" x14ac:dyDescent="0.2">
      <c r="A264" s="233" t="s">
        <v>164</v>
      </c>
      <c r="B264" s="234" t="s">
        <v>392</v>
      </c>
      <c r="C264" s="234" t="s">
        <v>489</v>
      </c>
      <c r="D264" s="235">
        <v>1</v>
      </c>
      <c r="E264" s="234" t="s">
        <v>494</v>
      </c>
      <c r="F264" s="236">
        <v>148750</v>
      </c>
      <c r="G264" s="237">
        <v>148750</v>
      </c>
      <c r="H264" s="236">
        <v>112250</v>
      </c>
      <c r="I264" s="237">
        <v>74310</v>
      </c>
      <c r="J264" s="236">
        <v>145674</v>
      </c>
      <c r="K264" s="237">
        <v>94582</v>
      </c>
      <c r="L264" s="236">
        <v>147995</v>
      </c>
      <c r="M264" s="237">
        <v>106554</v>
      </c>
      <c r="N264" s="236">
        <f t="shared" si="4"/>
        <v>11599662.517851721</v>
      </c>
      <c r="O264" s="237">
        <f t="shared" si="4"/>
        <v>10384021.339069048</v>
      </c>
      <c r="P264" s="238">
        <v>1</v>
      </c>
      <c r="Q264" s="239">
        <v>1</v>
      </c>
      <c r="R264" s="238">
        <v>1</v>
      </c>
      <c r="S264" s="239">
        <v>1</v>
      </c>
      <c r="T264" s="240">
        <v>11599662.517851721</v>
      </c>
      <c r="U264" s="241">
        <v>10384021.339069048</v>
      </c>
      <c r="V264" s="237">
        <v>10991841.928460386</v>
      </c>
    </row>
    <row r="265" spans="1:22" x14ac:dyDescent="0.2">
      <c r="A265" s="233" t="s">
        <v>166</v>
      </c>
      <c r="B265" s="234" t="s">
        <v>393</v>
      </c>
      <c r="C265" s="234" t="s">
        <v>489</v>
      </c>
      <c r="D265" s="235">
        <v>1</v>
      </c>
      <c r="E265" s="234" t="s">
        <v>494</v>
      </c>
      <c r="F265" s="236">
        <v>70000</v>
      </c>
      <c r="G265" s="237">
        <v>70000</v>
      </c>
      <c r="H265" s="236">
        <v>37979</v>
      </c>
      <c r="I265" s="237">
        <v>58321</v>
      </c>
      <c r="J265" s="236">
        <v>59927</v>
      </c>
      <c r="K265" s="237">
        <v>151141</v>
      </c>
      <c r="L265" s="236">
        <v>51470</v>
      </c>
      <c r="M265" s="237">
        <v>69954</v>
      </c>
      <c r="N265" s="236">
        <f t="shared" si="4"/>
        <v>6316171.744596852</v>
      </c>
      <c r="O265" s="237">
        <f t="shared" si="4"/>
        <v>9342169.5778260678</v>
      </c>
      <c r="P265" s="238">
        <v>1</v>
      </c>
      <c r="Q265" s="239">
        <v>1</v>
      </c>
      <c r="R265" s="238">
        <v>1</v>
      </c>
      <c r="S265" s="239">
        <v>1</v>
      </c>
      <c r="T265" s="240">
        <v>6316171.744596852</v>
      </c>
      <c r="U265" s="241">
        <v>9342169.5778260678</v>
      </c>
      <c r="V265" s="237">
        <v>7829170.6612114599</v>
      </c>
    </row>
    <row r="266" spans="1:22" x14ac:dyDescent="0.2">
      <c r="A266" s="233" t="s">
        <v>168</v>
      </c>
      <c r="B266" s="234" t="s">
        <v>394</v>
      </c>
      <c r="C266" s="234" t="s">
        <v>489</v>
      </c>
      <c r="D266" s="235">
        <v>1</v>
      </c>
      <c r="E266" s="234" t="s">
        <v>494</v>
      </c>
      <c r="F266" s="236">
        <v>60000</v>
      </c>
      <c r="G266" s="237">
        <v>60000</v>
      </c>
      <c r="H266" s="236">
        <v>30377</v>
      </c>
      <c r="I266" s="237">
        <v>38014</v>
      </c>
      <c r="J266" s="236">
        <v>36554</v>
      </c>
      <c r="K266" s="237">
        <v>42322</v>
      </c>
      <c r="L266" s="236">
        <v>41727</v>
      </c>
      <c r="M266" s="237">
        <v>47518</v>
      </c>
      <c r="N266" s="236">
        <f t="shared" si="4"/>
        <v>5275264.4363130126</v>
      </c>
      <c r="O266" s="237">
        <f t="shared" si="4"/>
        <v>5494666.154353342</v>
      </c>
      <c r="P266" s="238">
        <v>1</v>
      </c>
      <c r="Q266" s="239">
        <v>1</v>
      </c>
      <c r="R266" s="238">
        <v>1</v>
      </c>
      <c r="S266" s="239">
        <v>1</v>
      </c>
      <c r="T266" s="240">
        <v>8783946.9926234055</v>
      </c>
      <c r="U266" s="241">
        <v>8850677.4954121709</v>
      </c>
      <c r="V266" s="237">
        <v>8817312.2440177873</v>
      </c>
    </row>
    <row r="267" spans="1:22" x14ac:dyDescent="0.2">
      <c r="A267" s="233" t="s">
        <v>168</v>
      </c>
      <c r="B267" s="234" t="s">
        <v>394</v>
      </c>
      <c r="C267" s="234" t="s">
        <v>489</v>
      </c>
      <c r="D267" s="235">
        <v>1</v>
      </c>
      <c r="E267" s="234" t="s">
        <v>494</v>
      </c>
      <c r="F267" s="236">
        <v>28000</v>
      </c>
      <c r="G267" s="237">
        <v>28000</v>
      </c>
      <c r="H267" s="236">
        <v>14816</v>
      </c>
      <c r="I267" s="237">
        <v>9874</v>
      </c>
      <c r="J267" s="236">
        <v>17048</v>
      </c>
      <c r="K267" s="237">
        <v>10628</v>
      </c>
      <c r="L267" s="236">
        <v>3679</v>
      </c>
      <c r="M267" s="237">
        <v>4031</v>
      </c>
      <c r="N267" s="236">
        <f t="shared" si="4"/>
        <v>2896518.7405482</v>
      </c>
      <c r="O267" s="237">
        <f t="shared" si="4"/>
        <v>2586611.476297447</v>
      </c>
      <c r="P267" s="238">
        <v>1</v>
      </c>
      <c r="Q267" s="239">
        <v>1</v>
      </c>
      <c r="R267" s="238">
        <v>1</v>
      </c>
      <c r="S267" s="239">
        <v>1</v>
      </c>
      <c r="T267" s="240"/>
      <c r="U267" s="241"/>
      <c r="V267" s="237"/>
    </row>
    <row r="268" spans="1:22" x14ac:dyDescent="0.2">
      <c r="A268" s="233" t="s">
        <v>168</v>
      </c>
      <c r="B268" s="234" t="s">
        <v>394</v>
      </c>
      <c r="C268" s="234" t="s">
        <v>489</v>
      </c>
      <c r="D268" s="235">
        <v>0</v>
      </c>
      <c r="E268" s="234" t="s">
        <v>490</v>
      </c>
      <c r="F268" s="236">
        <v>5000</v>
      </c>
      <c r="G268" s="237">
        <v>5000</v>
      </c>
      <c r="H268" s="236">
        <v>1201</v>
      </c>
      <c r="I268" s="237">
        <v>3447</v>
      </c>
      <c r="J268" s="236">
        <v>1353</v>
      </c>
      <c r="K268" s="237">
        <v>3940</v>
      </c>
      <c r="L268" s="236">
        <v>1553</v>
      </c>
      <c r="M268" s="237">
        <v>2799</v>
      </c>
      <c r="N268" s="236">
        <f t="shared" si="4"/>
        <v>612163.81576219329</v>
      </c>
      <c r="O268" s="237">
        <f t="shared" si="4"/>
        <v>769399.86476138153</v>
      </c>
      <c r="P268" s="238">
        <v>1</v>
      </c>
      <c r="Q268" s="239">
        <v>1</v>
      </c>
      <c r="R268" s="238">
        <v>1</v>
      </c>
      <c r="S268" s="239">
        <v>1</v>
      </c>
      <c r="T268" s="240"/>
      <c r="U268" s="241"/>
      <c r="V268" s="237"/>
    </row>
    <row r="269" spans="1:22" x14ac:dyDescent="0.2">
      <c r="A269" s="233" t="s">
        <v>170</v>
      </c>
      <c r="B269" s="234" t="s">
        <v>395</v>
      </c>
      <c r="C269" s="234" t="s">
        <v>489</v>
      </c>
      <c r="D269" s="235">
        <v>1</v>
      </c>
      <c r="E269" s="234" t="s">
        <v>494</v>
      </c>
      <c r="F269" s="236">
        <v>95000</v>
      </c>
      <c r="G269" s="237">
        <v>95000</v>
      </c>
      <c r="H269" s="236">
        <v>38998</v>
      </c>
      <c r="I269" s="237">
        <v>41871</v>
      </c>
      <c r="J269" s="236">
        <v>63678</v>
      </c>
      <c r="K269" s="237">
        <v>59498</v>
      </c>
      <c r="L269" s="236">
        <v>60850</v>
      </c>
      <c r="M269" s="237">
        <v>60153</v>
      </c>
      <c r="N269" s="236">
        <f t="shared" si="4"/>
        <v>7317310.2383858347</v>
      </c>
      <c r="O269" s="237">
        <f t="shared" si="4"/>
        <v>7197317.3895984925</v>
      </c>
      <c r="P269" s="238">
        <v>1</v>
      </c>
      <c r="Q269" s="239">
        <v>1</v>
      </c>
      <c r="R269" s="238">
        <v>1</v>
      </c>
      <c r="S269" s="239">
        <v>1</v>
      </c>
      <c r="T269" s="240">
        <v>10183230.420801101</v>
      </c>
      <c r="U269" s="241">
        <v>9989253.9180800449</v>
      </c>
      <c r="V269" s="237">
        <v>10086242.169440573</v>
      </c>
    </row>
    <row r="270" spans="1:22" x14ac:dyDescent="0.2">
      <c r="A270" s="233" t="s">
        <v>170</v>
      </c>
      <c r="B270" s="234" t="s">
        <v>395</v>
      </c>
      <c r="C270" s="234" t="s">
        <v>489</v>
      </c>
      <c r="D270" s="235">
        <v>1</v>
      </c>
      <c r="E270" s="234" t="s">
        <v>494</v>
      </c>
      <c r="F270" s="236">
        <v>11500</v>
      </c>
      <c r="G270" s="237">
        <v>11500</v>
      </c>
      <c r="H270" s="236">
        <v>3608</v>
      </c>
      <c r="I270" s="237">
        <v>4392</v>
      </c>
      <c r="J270" s="236">
        <v>5555</v>
      </c>
      <c r="K270" s="237">
        <v>4392</v>
      </c>
      <c r="L270" s="236">
        <v>6353</v>
      </c>
      <c r="M270" s="237">
        <v>5672</v>
      </c>
      <c r="N270" s="236">
        <f t="shared" si="4"/>
        <v>1465651.1431056845</v>
      </c>
      <c r="O270" s="237">
        <f t="shared" si="4"/>
        <v>1424292.9733410554</v>
      </c>
      <c r="P270" s="238">
        <v>1</v>
      </c>
      <c r="Q270" s="239">
        <v>1</v>
      </c>
      <c r="R270" s="238">
        <v>1</v>
      </c>
      <c r="S270" s="239">
        <v>1</v>
      </c>
      <c r="T270" s="240"/>
      <c r="U270" s="241"/>
      <c r="V270" s="237"/>
    </row>
    <row r="271" spans="1:22" x14ac:dyDescent="0.2">
      <c r="A271" s="233" t="s">
        <v>170</v>
      </c>
      <c r="B271" s="234" t="s">
        <v>395</v>
      </c>
      <c r="C271" s="234" t="s">
        <v>489</v>
      </c>
      <c r="D271" s="235">
        <v>0</v>
      </c>
      <c r="E271" s="234" t="s">
        <v>490</v>
      </c>
      <c r="F271" s="236">
        <v>7500</v>
      </c>
      <c r="G271" s="237">
        <v>7500</v>
      </c>
      <c r="H271" s="236">
        <v>2138</v>
      </c>
      <c r="I271" s="237">
        <v>1853</v>
      </c>
      <c r="J271" s="236">
        <v>3452</v>
      </c>
      <c r="K271" s="237">
        <v>2781</v>
      </c>
      <c r="L271" s="236">
        <v>3919</v>
      </c>
      <c r="M271" s="237">
        <v>3396</v>
      </c>
      <c r="N271" s="236">
        <f t="shared" si="4"/>
        <v>921259.44521580695</v>
      </c>
      <c r="O271" s="237">
        <f t="shared" si="4"/>
        <v>890012.84256451216</v>
      </c>
      <c r="P271" s="238">
        <v>1</v>
      </c>
      <c r="Q271" s="239">
        <v>1</v>
      </c>
      <c r="R271" s="238">
        <v>1</v>
      </c>
      <c r="S271" s="239">
        <v>1</v>
      </c>
      <c r="T271" s="240"/>
      <c r="U271" s="241"/>
      <c r="V271" s="237"/>
    </row>
    <row r="272" spans="1:22" x14ac:dyDescent="0.2">
      <c r="A272" s="233" t="s">
        <v>170</v>
      </c>
      <c r="B272" s="234" t="s">
        <v>395</v>
      </c>
      <c r="C272" s="234" t="s">
        <v>489</v>
      </c>
      <c r="D272" s="235">
        <v>0</v>
      </c>
      <c r="E272" s="234" t="s">
        <v>490</v>
      </c>
      <c r="F272" s="236">
        <v>700</v>
      </c>
      <c r="G272" s="237">
        <v>700</v>
      </c>
      <c r="H272" s="236">
        <v>165</v>
      </c>
      <c r="I272" s="237">
        <v>197</v>
      </c>
      <c r="J272" s="236">
        <v>312</v>
      </c>
      <c r="K272" s="237">
        <v>311</v>
      </c>
      <c r="L272" s="236">
        <v>301</v>
      </c>
      <c r="M272" s="237">
        <v>337</v>
      </c>
      <c r="N272" s="236">
        <f t="shared" si="4"/>
        <v>154803.41924582579</v>
      </c>
      <c r="O272" s="237">
        <f t="shared" si="4"/>
        <v>157608.94301490189</v>
      </c>
      <c r="P272" s="238">
        <v>1</v>
      </c>
      <c r="Q272" s="239">
        <v>1</v>
      </c>
      <c r="R272" s="238">
        <v>1</v>
      </c>
      <c r="S272" s="239">
        <v>1</v>
      </c>
      <c r="T272" s="240"/>
      <c r="U272" s="241"/>
      <c r="V272" s="237"/>
    </row>
    <row r="273" spans="1:22" x14ac:dyDescent="0.2">
      <c r="A273" s="233" t="s">
        <v>170</v>
      </c>
      <c r="B273" s="234" t="s">
        <v>395</v>
      </c>
      <c r="C273" s="234" t="s">
        <v>489</v>
      </c>
      <c r="D273" s="235">
        <v>0</v>
      </c>
      <c r="E273" s="234" t="s">
        <v>490</v>
      </c>
      <c r="F273" s="236">
        <v>750</v>
      </c>
      <c r="G273" s="237">
        <v>750</v>
      </c>
      <c r="H273" s="236">
        <v>123</v>
      </c>
      <c r="I273" s="237">
        <v>138</v>
      </c>
      <c r="J273" s="236">
        <v>337</v>
      </c>
      <c r="K273" s="237">
        <v>240</v>
      </c>
      <c r="L273" s="236">
        <v>329</v>
      </c>
      <c r="M273" s="237">
        <v>353</v>
      </c>
      <c r="N273" s="236">
        <f t="shared" si="4"/>
        <v>163167.11557045105</v>
      </c>
      <c r="O273" s="237">
        <f t="shared" si="4"/>
        <v>164931.37095100124</v>
      </c>
      <c r="P273" s="238">
        <v>1</v>
      </c>
      <c r="Q273" s="239">
        <v>1</v>
      </c>
      <c r="R273" s="238">
        <v>1</v>
      </c>
      <c r="S273" s="239">
        <v>1</v>
      </c>
      <c r="T273" s="240"/>
      <c r="U273" s="241"/>
      <c r="V273" s="237"/>
    </row>
    <row r="274" spans="1:22" x14ac:dyDescent="0.2">
      <c r="A274" s="233" t="s">
        <v>170</v>
      </c>
      <c r="B274" s="234" t="s">
        <v>395</v>
      </c>
      <c r="C274" s="234" t="s">
        <v>496</v>
      </c>
      <c r="D274" s="235">
        <v>0</v>
      </c>
      <c r="E274" s="234" t="s">
        <v>490</v>
      </c>
      <c r="F274" s="236">
        <v>125</v>
      </c>
      <c r="G274" s="237">
        <v>125</v>
      </c>
      <c r="H274" s="236">
        <v>4</v>
      </c>
      <c r="I274" s="237">
        <v>5</v>
      </c>
      <c r="J274" s="236">
        <v>7</v>
      </c>
      <c r="K274" s="237">
        <v>6</v>
      </c>
      <c r="L274" s="236">
        <v>22</v>
      </c>
      <c r="M274" s="237">
        <v>10</v>
      </c>
      <c r="N274" s="236">
        <f t="shared" si="4"/>
        <v>48258.172764481096</v>
      </c>
      <c r="O274" s="237">
        <f t="shared" si="4"/>
        <v>45741.658695173152</v>
      </c>
      <c r="P274" s="238">
        <v>1</v>
      </c>
      <c r="Q274" s="239">
        <v>1</v>
      </c>
      <c r="R274" s="238">
        <v>1</v>
      </c>
      <c r="S274" s="239">
        <v>1</v>
      </c>
      <c r="T274" s="240"/>
      <c r="U274" s="241"/>
      <c r="V274" s="237"/>
    </row>
    <row r="275" spans="1:22" x14ac:dyDescent="0.2">
      <c r="A275" s="233" t="s">
        <v>170</v>
      </c>
      <c r="B275" s="234" t="s">
        <v>395</v>
      </c>
      <c r="C275" s="234" t="s">
        <v>495</v>
      </c>
      <c r="D275" s="235">
        <v>0</v>
      </c>
      <c r="E275" s="234" t="s">
        <v>490</v>
      </c>
      <c r="F275" s="236">
        <v>100</v>
      </c>
      <c r="G275" s="237">
        <v>100</v>
      </c>
      <c r="H275" s="236">
        <v>0</v>
      </c>
      <c r="I275" s="237">
        <v>0</v>
      </c>
      <c r="J275" s="236">
        <v>45</v>
      </c>
      <c r="K275" s="237">
        <v>34</v>
      </c>
      <c r="L275" s="236">
        <v>40</v>
      </c>
      <c r="M275" s="237">
        <v>22</v>
      </c>
      <c r="N275" s="236">
        <f t="shared" si="4"/>
        <v>47844.204569752452</v>
      </c>
      <c r="O275" s="237">
        <f t="shared" si="4"/>
        <v>45528.276457061183</v>
      </c>
      <c r="P275" s="238">
        <v>1</v>
      </c>
      <c r="Q275" s="239">
        <v>1</v>
      </c>
      <c r="R275" s="238">
        <v>1</v>
      </c>
      <c r="S275" s="239">
        <v>1</v>
      </c>
      <c r="T275" s="240"/>
      <c r="U275" s="241"/>
      <c r="V275" s="237"/>
    </row>
    <row r="276" spans="1:22" x14ac:dyDescent="0.2">
      <c r="A276" s="233" t="s">
        <v>170</v>
      </c>
      <c r="B276" s="234" t="s">
        <v>395</v>
      </c>
      <c r="C276" s="234" t="s">
        <v>493</v>
      </c>
      <c r="D276" s="235">
        <v>0</v>
      </c>
      <c r="E276" s="234" t="s">
        <v>490</v>
      </c>
      <c r="F276" s="236">
        <v>165</v>
      </c>
      <c r="G276" s="237">
        <v>165</v>
      </c>
      <c r="H276" s="236">
        <v>0</v>
      </c>
      <c r="I276" s="237">
        <v>0</v>
      </c>
      <c r="J276" s="236">
        <v>0</v>
      </c>
      <c r="K276" s="237">
        <v>0</v>
      </c>
      <c r="L276" s="236">
        <v>31</v>
      </c>
      <c r="M276" s="237">
        <v>19</v>
      </c>
      <c r="N276" s="236">
        <f t="shared" si="4"/>
        <v>34602.744896515418</v>
      </c>
      <c r="O276" s="237">
        <f t="shared" si="4"/>
        <v>33486.526411101273</v>
      </c>
      <c r="P276" s="238">
        <v>1</v>
      </c>
      <c r="Q276" s="239">
        <v>1</v>
      </c>
      <c r="R276" s="238">
        <v>1</v>
      </c>
      <c r="S276" s="239">
        <v>1</v>
      </c>
      <c r="T276" s="240"/>
      <c r="U276" s="241"/>
      <c r="V276" s="237"/>
    </row>
    <row r="277" spans="1:22" x14ac:dyDescent="0.2">
      <c r="A277" s="233" t="s">
        <v>170</v>
      </c>
      <c r="B277" s="234" t="s">
        <v>395</v>
      </c>
      <c r="C277" s="234" t="s">
        <v>493</v>
      </c>
      <c r="D277" s="235">
        <v>0</v>
      </c>
      <c r="E277" s="234" t="s">
        <v>490</v>
      </c>
      <c r="F277" s="236">
        <v>40</v>
      </c>
      <c r="G277" s="237">
        <v>40</v>
      </c>
      <c r="H277" s="236">
        <v>0</v>
      </c>
      <c r="I277" s="237">
        <v>0</v>
      </c>
      <c r="J277" s="236">
        <v>0</v>
      </c>
      <c r="K277" s="237">
        <v>0</v>
      </c>
      <c r="L277" s="236">
        <v>0</v>
      </c>
      <c r="M277" s="237">
        <v>0</v>
      </c>
      <c r="N277" s="236">
        <f t="shared" si="4"/>
        <v>15166.968523373735</v>
      </c>
      <c r="O277" s="237">
        <f t="shared" si="4"/>
        <v>15166.968523373735</v>
      </c>
      <c r="P277" s="238">
        <v>1</v>
      </c>
      <c r="Q277" s="239">
        <v>1</v>
      </c>
      <c r="R277" s="238">
        <v>1</v>
      </c>
      <c r="S277" s="239">
        <v>1</v>
      </c>
      <c r="T277" s="240"/>
      <c r="U277" s="241"/>
      <c r="V277" s="237"/>
    </row>
    <row r="278" spans="1:22" x14ac:dyDescent="0.2">
      <c r="A278" s="233" t="s">
        <v>170</v>
      </c>
      <c r="B278" s="234" t="s">
        <v>395</v>
      </c>
      <c r="C278" s="234" t="s">
        <v>493</v>
      </c>
      <c r="D278" s="235">
        <v>0</v>
      </c>
      <c r="E278" s="234" t="s">
        <v>490</v>
      </c>
      <c r="F278" s="236">
        <v>40</v>
      </c>
      <c r="G278" s="237">
        <v>40</v>
      </c>
      <c r="H278" s="236">
        <v>0</v>
      </c>
      <c r="I278" s="237">
        <v>0</v>
      </c>
      <c r="J278" s="236">
        <v>0</v>
      </c>
      <c r="K278" s="237">
        <v>0</v>
      </c>
      <c r="L278" s="236">
        <v>0</v>
      </c>
      <c r="M278" s="237">
        <v>0</v>
      </c>
      <c r="N278" s="236">
        <f t="shared" si="4"/>
        <v>15166.968523373735</v>
      </c>
      <c r="O278" s="237">
        <f t="shared" si="4"/>
        <v>15166.968523373735</v>
      </c>
      <c r="P278" s="238">
        <v>1</v>
      </c>
      <c r="Q278" s="239">
        <v>1</v>
      </c>
      <c r="R278" s="238">
        <v>1</v>
      </c>
      <c r="S278" s="239">
        <v>1</v>
      </c>
      <c r="T278" s="240"/>
      <c r="U278" s="241"/>
      <c r="V278" s="237"/>
    </row>
    <row r="279" spans="1:22" x14ac:dyDescent="0.2">
      <c r="A279" s="233" t="s">
        <v>172</v>
      </c>
      <c r="B279" s="234" t="s">
        <v>396</v>
      </c>
      <c r="C279" s="234" t="s">
        <v>489</v>
      </c>
      <c r="D279" s="235">
        <v>1</v>
      </c>
      <c r="E279" s="234" t="s">
        <v>494</v>
      </c>
      <c r="F279" s="236">
        <v>38000</v>
      </c>
      <c r="G279" s="237">
        <v>38000</v>
      </c>
      <c r="H279" s="236">
        <v>14516</v>
      </c>
      <c r="I279" s="237">
        <v>20204</v>
      </c>
      <c r="J279" s="236">
        <v>19784</v>
      </c>
      <c r="K279" s="237">
        <v>21302</v>
      </c>
      <c r="L279" s="236">
        <v>19462</v>
      </c>
      <c r="M279" s="237">
        <v>21408</v>
      </c>
      <c r="N279" s="236">
        <f t="shared" si="4"/>
        <v>3479057.1199730281</v>
      </c>
      <c r="O279" s="237">
        <f t="shared" si="4"/>
        <v>3550757.6717596748</v>
      </c>
      <c r="P279" s="238">
        <v>1</v>
      </c>
      <c r="Q279" s="239">
        <v>1</v>
      </c>
      <c r="R279" s="238">
        <v>1</v>
      </c>
      <c r="S279" s="239">
        <v>1</v>
      </c>
      <c r="T279" s="240">
        <v>3513842.6707143961</v>
      </c>
      <c r="U279" s="241">
        <v>3585543.2225010428</v>
      </c>
      <c r="V279" s="237">
        <v>3549692.9466077192</v>
      </c>
    </row>
    <row r="280" spans="1:22" x14ac:dyDescent="0.2">
      <c r="A280" s="233" t="s">
        <v>172</v>
      </c>
      <c r="B280" s="234" t="s">
        <v>396</v>
      </c>
      <c r="C280" s="234" t="s">
        <v>493</v>
      </c>
      <c r="D280" s="235">
        <v>1</v>
      </c>
      <c r="E280" s="234" t="s">
        <v>494</v>
      </c>
      <c r="F280" s="236">
        <v>99</v>
      </c>
      <c r="G280" s="237">
        <v>99</v>
      </c>
      <c r="H280" s="236">
        <v>99</v>
      </c>
      <c r="I280" s="237">
        <v>99</v>
      </c>
      <c r="J280" s="236">
        <v>0</v>
      </c>
      <c r="K280" s="237">
        <v>0</v>
      </c>
      <c r="L280" s="236">
        <v>0</v>
      </c>
      <c r="M280" s="237">
        <v>0</v>
      </c>
      <c r="N280" s="236">
        <f t="shared" si="4"/>
        <v>34785.550741367966</v>
      </c>
      <c r="O280" s="237">
        <f t="shared" si="4"/>
        <v>34785.550741367966</v>
      </c>
      <c r="P280" s="238">
        <v>1</v>
      </c>
      <c r="Q280" s="239">
        <v>1</v>
      </c>
      <c r="R280" s="238">
        <v>1</v>
      </c>
      <c r="S280" s="239">
        <v>1</v>
      </c>
      <c r="T280" s="240"/>
      <c r="U280" s="241"/>
      <c r="V280" s="237"/>
    </row>
    <row r="281" spans="1:22" x14ac:dyDescent="0.2">
      <c r="A281" s="233" t="s">
        <v>174</v>
      </c>
      <c r="B281" s="234" t="s">
        <v>397</v>
      </c>
      <c r="C281" s="234" t="s">
        <v>489</v>
      </c>
      <c r="D281" s="235">
        <v>0</v>
      </c>
      <c r="E281" s="234" t="s">
        <v>490</v>
      </c>
      <c r="F281" s="236">
        <v>26200</v>
      </c>
      <c r="G281" s="237">
        <v>26200</v>
      </c>
      <c r="H281" s="236">
        <v>5409.79</v>
      </c>
      <c r="I281" s="237">
        <v>5120.88</v>
      </c>
      <c r="J281" s="236">
        <v>413.6</v>
      </c>
      <c r="K281" s="237">
        <v>293.73</v>
      </c>
      <c r="L281" s="236">
        <v>5144.68</v>
      </c>
      <c r="M281" s="237">
        <v>4418.05</v>
      </c>
      <c r="N281" s="236">
        <f t="shared" si="4"/>
        <v>1949110.2134021644</v>
      </c>
      <c r="O281" s="237">
        <f t="shared" si="4"/>
        <v>1935982.749084471</v>
      </c>
      <c r="P281" s="238">
        <v>1</v>
      </c>
      <c r="Q281" s="239">
        <v>1</v>
      </c>
      <c r="R281" s="238">
        <v>1</v>
      </c>
      <c r="S281" s="239">
        <v>1</v>
      </c>
      <c r="T281" s="240">
        <v>5378497.8724480253</v>
      </c>
      <c r="U281" s="241">
        <v>5627931.3624639669</v>
      </c>
      <c r="V281" s="237">
        <v>5503214.6174559966</v>
      </c>
    </row>
    <row r="282" spans="1:22" x14ac:dyDescent="0.2">
      <c r="A282" s="233" t="s">
        <v>174</v>
      </c>
      <c r="B282" s="234" t="s">
        <v>397</v>
      </c>
      <c r="C282" s="234" t="s">
        <v>489</v>
      </c>
      <c r="D282" s="235">
        <v>1</v>
      </c>
      <c r="E282" s="234" t="s">
        <v>494</v>
      </c>
      <c r="F282" s="236">
        <v>8700</v>
      </c>
      <c r="G282" s="237">
        <v>8700</v>
      </c>
      <c r="H282" s="236">
        <v>2603.19</v>
      </c>
      <c r="I282" s="237">
        <v>4485.41</v>
      </c>
      <c r="J282" s="236">
        <v>192.75</v>
      </c>
      <c r="K282" s="237">
        <v>205.69</v>
      </c>
      <c r="L282" s="236">
        <v>2688.07</v>
      </c>
      <c r="M282" s="237">
        <v>3705.12</v>
      </c>
      <c r="N282" s="236">
        <f t="shared" si="4"/>
        <v>1052733.5367442174</v>
      </c>
      <c r="O282" s="237">
        <f t="shared" si="4"/>
        <v>1172627.5200182009</v>
      </c>
      <c r="P282" s="238">
        <v>1</v>
      </c>
      <c r="Q282" s="239">
        <v>1</v>
      </c>
      <c r="R282" s="238">
        <v>1</v>
      </c>
      <c r="S282" s="239">
        <v>1</v>
      </c>
      <c r="T282" s="240"/>
      <c r="U282" s="241"/>
      <c r="V282" s="237"/>
    </row>
    <row r="283" spans="1:22" x14ac:dyDescent="0.2">
      <c r="A283" s="233" t="s">
        <v>174</v>
      </c>
      <c r="B283" s="234" t="s">
        <v>397</v>
      </c>
      <c r="C283" s="234" t="s">
        <v>489</v>
      </c>
      <c r="D283" s="235">
        <v>0</v>
      </c>
      <c r="E283" s="234" t="s">
        <v>490</v>
      </c>
      <c r="F283" s="236">
        <v>7400</v>
      </c>
      <c r="G283" s="237">
        <v>7400</v>
      </c>
      <c r="H283" s="236">
        <v>641.91</v>
      </c>
      <c r="I283" s="237">
        <v>1113.8800000000001</v>
      </c>
      <c r="J283" s="236">
        <v>41.53</v>
      </c>
      <c r="K283" s="237">
        <v>56.32</v>
      </c>
      <c r="L283" s="236">
        <v>896.38</v>
      </c>
      <c r="M283" s="237">
        <v>1245.73</v>
      </c>
      <c r="N283" s="236">
        <f t="shared" si="4"/>
        <v>728231.94802015834</v>
      </c>
      <c r="O283" s="237">
        <f t="shared" si="4"/>
        <v>750678.05481197964</v>
      </c>
      <c r="P283" s="238">
        <v>1</v>
      </c>
      <c r="Q283" s="239">
        <v>1</v>
      </c>
      <c r="R283" s="238">
        <v>1</v>
      </c>
      <c r="S283" s="239">
        <v>1</v>
      </c>
      <c r="T283" s="240"/>
      <c r="U283" s="241"/>
      <c r="V283" s="237"/>
    </row>
    <row r="284" spans="1:22" x14ac:dyDescent="0.2">
      <c r="A284" s="233" t="s">
        <v>174</v>
      </c>
      <c r="B284" s="234" t="s">
        <v>397</v>
      </c>
      <c r="C284" s="234" t="s">
        <v>489</v>
      </c>
      <c r="D284" s="235">
        <v>0</v>
      </c>
      <c r="E284" s="234" t="s">
        <v>490</v>
      </c>
      <c r="F284" s="236">
        <v>4000</v>
      </c>
      <c r="G284" s="237">
        <v>4000</v>
      </c>
      <c r="H284" s="236">
        <v>1457.73</v>
      </c>
      <c r="I284" s="237">
        <v>2738.8</v>
      </c>
      <c r="J284" s="236">
        <v>117.29</v>
      </c>
      <c r="K284" s="237">
        <v>132.83000000000001</v>
      </c>
      <c r="L284" s="236">
        <v>1394.42</v>
      </c>
      <c r="M284" s="237">
        <v>1465.01</v>
      </c>
      <c r="N284" s="236">
        <f t="shared" si="4"/>
        <v>535067.48218515748</v>
      </c>
      <c r="O284" s="237">
        <f t="shared" si="4"/>
        <v>624891.27550277789</v>
      </c>
      <c r="P284" s="238">
        <v>1</v>
      </c>
      <c r="Q284" s="239">
        <v>1</v>
      </c>
      <c r="R284" s="238">
        <v>1</v>
      </c>
      <c r="S284" s="239">
        <v>1</v>
      </c>
      <c r="T284" s="240"/>
      <c r="U284" s="241"/>
      <c r="V284" s="237"/>
    </row>
    <row r="285" spans="1:22" x14ac:dyDescent="0.2">
      <c r="A285" s="233" t="s">
        <v>174</v>
      </c>
      <c r="B285" s="234" t="s">
        <v>397</v>
      </c>
      <c r="C285" s="234" t="s">
        <v>489</v>
      </c>
      <c r="D285" s="235">
        <v>0</v>
      </c>
      <c r="E285" s="234" t="s">
        <v>490</v>
      </c>
      <c r="F285" s="236">
        <v>1200</v>
      </c>
      <c r="G285" s="237">
        <v>1200</v>
      </c>
      <c r="H285" s="236">
        <v>314.7</v>
      </c>
      <c r="I285" s="237">
        <v>490.18</v>
      </c>
      <c r="J285" s="236">
        <v>29.87</v>
      </c>
      <c r="K285" s="237">
        <v>45.32</v>
      </c>
      <c r="L285" s="236">
        <v>517.84</v>
      </c>
      <c r="M285" s="237">
        <v>565.11</v>
      </c>
      <c r="N285" s="236">
        <f t="shared" si="4"/>
        <v>228515.13375954519</v>
      </c>
      <c r="O285" s="237">
        <f t="shared" si="4"/>
        <v>233126.5402364881</v>
      </c>
      <c r="P285" s="238">
        <v>1</v>
      </c>
      <c r="Q285" s="239">
        <v>1</v>
      </c>
      <c r="R285" s="238">
        <v>1</v>
      </c>
      <c r="S285" s="239">
        <v>1</v>
      </c>
      <c r="T285" s="240"/>
      <c r="U285" s="241"/>
      <c r="V285" s="237"/>
    </row>
    <row r="286" spans="1:22" x14ac:dyDescent="0.2">
      <c r="A286" s="233" t="s">
        <v>174</v>
      </c>
      <c r="B286" s="234" t="s">
        <v>397</v>
      </c>
      <c r="C286" s="234" t="s">
        <v>489</v>
      </c>
      <c r="D286" s="235">
        <v>0</v>
      </c>
      <c r="E286" s="234" t="s">
        <v>490</v>
      </c>
      <c r="F286" s="236">
        <v>1200</v>
      </c>
      <c r="G286" s="237">
        <v>1200</v>
      </c>
      <c r="H286" s="236">
        <v>1496.89</v>
      </c>
      <c r="I286" s="237">
        <v>545.01</v>
      </c>
      <c r="J286" s="236">
        <v>280.8</v>
      </c>
      <c r="K286" s="237">
        <v>265.54000000000002</v>
      </c>
      <c r="L286" s="236">
        <v>2020.77</v>
      </c>
      <c r="M286" s="237">
        <v>1882.43</v>
      </c>
      <c r="N286" s="236">
        <f t="shared" si="4"/>
        <v>362932.65023187234</v>
      </c>
      <c r="O286" s="237">
        <f t="shared" si="4"/>
        <v>351392.99839470093</v>
      </c>
      <c r="P286" s="238">
        <v>1</v>
      </c>
      <c r="Q286" s="239">
        <v>1</v>
      </c>
      <c r="R286" s="238">
        <v>1</v>
      </c>
      <c r="S286" s="239">
        <v>1</v>
      </c>
      <c r="T286" s="240"/>
      <c r="U286" s="241"/>
      <c r="V286" s="237"/>
    </row>
    <row r="287" spans="1:22" x14ac:dyDescent="0.2">
      <c r="A287" s="233" t="s">
        <v>174</v>
      </c>
      <c r="B287" s="234" t="s">
        <v>397</v>
      </c>
      <c r="C287" s="234" t="s">
        <v>489</v>
      </c>
      <c r="D287" s="235">
        <v>0</v>
      </c>
      <c r="E287" s="234" t="s">
        <v>490</v>
      </c>
      <c r="F287" s="236">
        <v>1000</v>
      </c>
      <c r="G287" s="237">
        <v>1000</v>
      </c>
      <c r="H287" s="236">
        <v>1102.6099999999999</v>
      </c>
      <c r="I287" s="237">
        <v>1717.79</v>
      </c>
      <c r="J287" s="236">
        <v>80.040000000000006</v>
      </c>
      <c r="K287" s="237">
        <v>94.36</v>
      </c>
      <c r="L287" s="236">
        <v>1403.73</v>
      </c>
      <c r="M287" s="237">
        <v>1757.84</v>
      </c>
      <c r="N287" s="236">
        <f t="shared" si="4"/>
        <v>292617.00105700787</v>
      </c>
      <c r="O287" s="237">
        <f t="shared" si="4"/>
        <v>323762.48490320862</v>
      </c>
      <c r="P287" s="238">
        <v>1</v>
      </c>
      <c r="Q287" s="239">
        <v>1</v>
      </c>
      <c r="R287" s="238">
        <v>1</v>
      </c>
      <c r="S287" s="239">
        <v>1</v>
      </c>
      <c r="T287" s="240"/>
      <c r="U287" s="241"/>
      <c r="V287" s="237"/>
    </row>
    <row r="288" spans="1:22" x14ac:dyDescent="0.2">
      <c r="A288" s="233" t="s">
        <v>174</v>
      </c>
      <c r="B288" s="234" t="s">
        <v>397</v>
      </c>
      <c r="C288" s="234" t="s">
        <v>489</v>
      </c>
      <c r="D288" s="235">
        <v>0</v>
      </c>
      <c r="E288" s="234" t="s">
        <v>490</v>
      </c>
      <c r="F288" s="236">
        <v>500</v>
      </c>
      <c r="G288" s="237">
        <v>500</v>
      </c>
      <c r="H288" s="236">
        <v>205.74</v>
      </c>
      <c r="I288" s="237">
        <v>361.97</v>
      </c>
      <c r="J288" s="236">
        <v>89.74</v>
      </c>
      <c r="K288" s="237">
        <v>114.7</v>
      </c>
      <c r="L288" s="236">
        <v>719.5</v>
      </c>
      <c r="M288" s="237">
        <v>738.26</v>
      </c>
      <c r="N288" s="236">
        <f t="shared" si="4"/>
        <v>177581.41002026526</v>
      </c>
      <c r="O288" s="237">
        <f t="shared" si="4"/>
        <v>179587.95659956997</v>
      </c>
      <c r="P288" s="238">
        <v>1</v>
      </c>
      <c r="Q288" s="239">
        <v>1</v>
      </c>
      <c r="R288" s="238">
        <v>1</v>
      </c>
      <c r="S288" s="239">
        <v>1</v>
      </c>
      <c r="T288" s="240"/>
      <c r="U288" s="241"/>
      <c r="V288" s="237"/>
    </row>
    <row r="289" spans="1:22" x14ac:dyDescent="0.2">
      <c r="A289" s="233" t="s">
        <v>174</v>
      </c>
      <c r="B289" s="234" t="s">
        <v>397</v>
      </c>
      <c r="C289" s="234" t="s">
        <v>489</v>
      </c>
      <c r="D289" s="235">
        <v>0</v>
      </c>
      <c r="E289" s="234" t="s">
        <v>490</v>
      </c>
      <c r="F289" s="236">
        <v>100</v>
      </c>
      <c r="G289" s="237">
        <v>100</v>
      </c>
      <c r="H289" s="236">
        <v>17.95</v>
      </c>
      <c r="I289" s="237">
        <v>41.52</v>
      </c>
      <c r="J289" s="236">
        <v>33.520000000000003</v>
      </c>
      <c r="K289" s="237">
        <v>34.44</v>
      </c>
      <c r="L289" s="236">
        <v>128.11000000000001</v>
      </c>
      <c r="M289" s="237">
        <v>153.47999999999999</v>
      </c>
      <c r="N289" s="236">
        <f t="shared" si="4"/>
        <v>51708.497027637575</v>
      </c>
      <c r="O289" s="237">
        <f t="shared" si="4"/>
        <v>55881.782912569724</v>
      </c>
      <c r="P289" s="238">
        <v>1</v>
      </c>
      <c r="Q289" s="239">
        <v>1</v>
      </c>
      <c r="R289" s="238">
        <v>1</v>
      </c>
      <c r="S289" s="239">
        <v>1</v>
      </c>
      <c r="T289" s="240"/>
      <c r="U289" s="241"/>
      <c r="V289" s="237"/>
    </row>
    <row r="290" spans="1:22" x14ac:dyDescent="0.2">
      <c r="A290" s="233" t="s">
        <v>176</v>
      </c>
      <c r="B290" s="234" t="s">
        <v>398</v>
      </c>
      <c r="C290" s="234" t="s">
        <v>489</v>
      </c>
      <c r="D290" s="235">
        <v>0</v>
      </c>
      <c r="E290" s="234" t="s">
        <v>490</v>
      </c>
      <c r="F290" s="236">
        <v>160000</v>
      </c>
      <c r="G290" s="237">
        <v>160000</v>
      </c>
      <c r="H290" s="236">
        <v>87175</v>
      </c>
      <c r="I290" s="237">
        <v>83007</v>
      </c>
      <c r="J290" s="236">
        <v>104952</v>
      </c>
      <c r="K290" s="237">
        <v>105234</v>
      </c>
      <c r="L290" s="236">
        <v>88409</v>
      </c>
      <c r="M290" s="237">
        <v>109125</v>
      </c>
      <c r="N290" s="236">
        <f t="shared" si="4"/>
        <v>9320060.9517853204</v>
      </c>
      <c r="O290" s="237">
        <f t="shared" si="4"/>
        <v>9427876.1190997045</v>
      </c>
      <c r="P290" s="238">
        <v>1</v>
      </c>
      <c r="Q290" s="239">
        <v>1</v>
      </c>
      <c r="R290" s="238">
        <v>1</v>
      </c>
      <c r="S290" s="239">
        <v>1</v>
      </c>
      <c r="T290" s="240">
        <v>15490741.011509083</v>
      </c>
      <c r="U290" s="241">
        <v>15855517.251076167</v>
      </c>
      <c r="V290" s="237">
        <v>15673129.131292626</v>
      </c>
    </row>
    <row r="291" spans="1:22" x14ac:dyDescent="0.2">
      <c r="A291" s="233" t="s">
        <v>176</v>
      </c>
      <c r="B291" s="234" t="s">
        <v>398</v>
      </c>
      <c r="C291" s="234" t="s">
        <v>489</v>
      </c>
      <c r="D291" s="235">
        <v>1</v>
      </c>
      <c r="E291" s="234" t="s">
        <v>494</v>
      </c>
      <c r="F291" s="236">
        <v>9700</v>
      </c>
      <c r="G291" s="237">
        <v>9700</v>
      </c>
      <c r="H291" s="236">
        <v>8117</v>
      </c>
      <c r="I291" s="237">
        <v>11665</v>
      </c>
      <c r="J291" s="236">
        <v>7445</v>
      </c>
      <c r="K291" s="237">
        <v>10113</v>
      </c>
      <c r="L291" s="236">
        <v>4969</v>
      </c>
      <c r="M291" s="237">
        <v>5943</v>
      </c>
      <c r="N291" s="236">
        <f t="shared" si="4"/>
        <v>1463475.3609938435</v>
      </c>
      <c r="O291" s="237">
        <f t="shared" si="4"/>
        <v>1672755.6155002026</v>
      </c>
      <c r="P291" s="238">
        <v>1</v>
      </c>
      <c r="Q291" s="239">
        <v>1</v>
      </c>
      <c r="R291" s="238">
        <v>1</v>
      </c>
      <c r="S291" s="239">
        <v>1</v>
      </c>
      <c r="T291" s="240"/>
      <c r="U291" s="241"/>
      <c r="V291" s="237"/>
    </row>
    <row r="292" spans="1:22" x14ac:dyDescent="0.2">
      <c r="A292" s="233" t="s">
        <v>176</v>
      </c>
      <c r="B292" s="234" t="s">
        <v>398</v>
      </c>
      <c r="C292" s="234" t="s">
        <v>491</v>
      </c>
      <c r="D292" s="235">
        <v>0</v>
      </c>
      <c r="E292" s="234" t="s">
        <v>490</v>
      </c>
      <c r="F292" s="236">
        <v>6100</v>
      </c>
      <c r="G292" s="237">
        <v>6100</v>
      </c>
      <c r="H292" s="236">
        <v>3640</v>
      </c>
      <c r="I292" s="237">
        <v>4608</v>
      </c>
      <c r="J292" s="236">
        <v>4909</v>
      </c>
      <c r="K292" s="237">
        <v>5450</v>
      </c>
      <c r="L292" s="236">
        <v>4132</v>
      </c>
      <c r="M292" s="237">
        <v>3670</v>
      </c>
      <c r="N292" s="236">
        <f t="shared" si="4"/>
        <v>896796.95584733039</v>
      </c>
      <c r="O292" s="237">
        <f t="shared" si="4"/>
        <v>929026.35025158699</v>
      </c>
      <c r="P292" s="238">
        <v>1</v>
      </c>
      <c r="Q292" s="239">
        <v>1</v>
      </c>
      <c r="R292" s="238">
        <v>1</v>
      </c>
      <c r="S292" s="239">
        <v>1</v>
      </c>
      <c r="T292" s="240"/>
      <c r="U292" s="241"/>
      <c r="V292" s="237"/>
    </row>
    <row r="293" spans="1:22" x14ac:dyDescent="0.2">
      <c r="A293" s="233" t="s">
        <v>176</v>
      </c>
      <c r="B293" s="234" t="s">
        <v>398</v>
      </c>
      <c r="C293" s="234" t="s">
        <v>491</v>
      </c>
      <c r="D293" s="235">
        <v>0</v>
      </c>
      <c r="E293" s="234" t="s">
        <v>490</v>
      </c>
      <c r="F293" s="236">
        <v>2000</v>
      </c>
      <c r="G293" s="237">
        <v>2000</v>
      </c>
      <c r="H293" s="236">
        <v>520</v>
      </c>
      <c r="I293" s="237">
        <v>501</v>
      </c>
      <c r="J293" s="236">
        <v>743</v>
      </c>
      <c r="K293" s="237">
        <v>727</v>
      </c>
      <c r="L293" s="236">
        <v>607</v>
      </c>
      <c r="M293" s="237">
        <v>858</v>
      </c>
      <c r="N293" s="236">
        <f t="shared" si="4"/>
        <v>322479.33249820594</v>
      </c>
      <c r="O293" s="237">
        <f t="shared" si="4"/>
        <v>332375.87144207262</v>
      </c>
      <c r="P293" s="238">
        <v>1</v>
      </c>
      <c r="Q293" s="239">
        <v>1</v>
      </c>
      <c r="R293" s="238">
        <v>1</v>
      </c>
      <c r="S293" s="239">
        <v>1</v>
      </c>
      <c r="T293" s="240"/>
      <c r="U293" s="241"/>
      <c r="V293" s="237"/>
    </row>
    <row r="294" spans="1:22" x14ac:dyDescent="0.2">
      <c r="A294" s="233" t="s">
        <v>176</v>
      </c>
      <c r="B294" s="234" t="s">
        <v>398</v>
      </c>
      <c r="C294" s="234" t="s">
        <v>493</v>
      </c>
      <c r="D294" s="235">
        <v>1</v>
      </c>
      <c r="E294" s="234" t="s">
        <v>494</v>
      </c>
      <c r="F294" s="236">
        <v>536000</v>
      </c>
      <c r="G294" s="237">
        <v>536000</v>
      </c>
      <c r="H294" s="236">
        <v>20049</v>
      </c>
      <c r="I294" s="237">
        <v>23915</v>
      </c>
      <c r="J294" s="236">
        <v>24852</v>
      </c>
      <c r="K294" s="237">
        <v>27030</v>
      </c>
      <c r="L294" s="236">
        <v>21985</v>
      </c>
      <c r="M294" s="237">
        <v>26247</v>
      </c>
      <c r="N294" s="236">
        <f t="shared" si="4"/>
        <v>2153187.7661269293</v>
      </c>
      <c r="O294" s="237">
        <f t="shared" si="4"/>
        <v>2157523.4123782795</v>
      </c>
      <c r="P294" s="238">
        <v>1</v>
      </c>
      <c r="Q294" s="239">
        <v>1</v>
      </c>
      <c r="R294" s="238">
        <v>1</v>
      </c>
      <c r="S294" s="239">
        <v>1</v>
      </c>
      <c r="T294" s="240"/>
      <c r="U294" s="241"/>
      <c r="V294" s="237"/>
    </row>
    <row r="295" spans="1:22" x14ac:dyDescent="0.2">
      <c r="A295" s="233" t="s">
        <v>176</v>
      </c>
      <c r="B295" s="234" t="s">
        <v>398</v>
      </c>
      <c r="C295" s="234" t="s">
        <v>493</v>
      </c>
      <c r="D295" s="235">
        <v>0</v>
      </c>
      <c r="E295" s="234" t="s">
        <v>490</v>
      </c>
      <c r="F295" s="236">
        <v>202000</v>
      </c>
      <c r="G295" s="237">
        <v>202000</v>
      </c>
      <c r="H295" s="236">
        <v>17927</v>
      </c>
      <c r="I295" s="237">
        <v>16172</v>
      </c>
      <c r="J295" s="236">
        <v>21195</v>
      </c>
      <c r="K295" s="237">
        <v>21588</v>
      </c>
      <c r="L295" s="236">
        <v>16734</v>
      </c>
      <c r="M295" s="237">
        <v>19065</v>
      </c>
      <c r="N295" s="236">
        <f t="shared" si="4"/>
        <v>1334740.6442574549</v>
      </c>
      <c r="O295" s="237">
        <f t="shared" si="4"/>
        <v>1335959.8824043213</v>
      </c>
      <c r="P295" s="238">
        <v>1</v>
      </c>
      <c r="Q295" s="239">
        <v>1</v>
      </c>
      <c r="R295" s="238">
        <v>1</v>
      </c>
      <c r="S295" s="239">
        <v>1</v>
      </c>
      <c r="T295" s="240"/>
      <c r="U295" s="241"/>
      <c r="V295" s="237"/>
    </row>
    <row r="296" spans="1:22" x14ac:dyDescent="0.2">
      <c r="A296" s="233" t="s">
        <v>178</v>
      </c>
      <c r="B296" s="234" t="s">
        <v>399</v>
      </c>
      <c r="C296" s="234" t="s">
        <v>489</v>
      </c>
      <c r="D296" s="235">
        <v>0</v>
      </c>
      <c r="E296" s="234" t="s">
        <v>490</v>
      </c>
      <c r="F296" s="236">
        <v>0</v>
      </c>
      <c r="G296" s="237">
        <v>208500</v>
      </c>
      <c r="H296" s="236">
        <v>0</v>
      </c>
      <c r="I296" s="237">
        <v>106873</v>
      </c>
      <c r="J296" s="236">
        <v>0</v>
      </c>
      <c r="K296" s="237">
        <v>111080</v>
      </c>
      <c r="L296" s="236">
        <v>0</v>
      </c>
      <c r="M296" s="237">
        <v>82505</v>
      </c>
      <c r="N296" s="236">
        <f t="shared" si="4"/>
        <v>0</v>
      </c>
      <c r="O296" s="237">
        <f t="shared" si="4"/>
        <v>1756516.2586785106</v>
      </c>
      <c r="P296" s="238">
        <v>8.8999999999999996E-2</v>
      </c>
      <c r="Q296" s="239">
        <v>8.8999999999999996E-2</v>
      </c>
      <c r="R296" s="238">
        <v>0</v>
      </c>
      <c r="S296" s="239">
        <v>0.08</v>
      </c>
      <c r="T296" s="240">
        <v>2235270.1039481838</v>
      </c>
      <c r="U296" s="241">
        <v>3704163.9035566556</v>
      </c>
      <c r="V296" s="237">
        <v>2969717.0037524197</v>
      </c>
    </row>
    <row r="297" spans="1:22" x14ac:dyDescent="0.2">
      <c r="A297" s="233" t="s">
        <v>178</v>
      </c>
      <c r="B297" s="234" t="s">
        <v>399</v>
      </c>
      <c r="C297" s="234" t="s">
        <v>491</v>
      </c>
      <c r="D297" s="235">
        <v>0</v>
      </c>
      <c r="E297" s="234" t="s">
        <v>490</v>
      </c>
      <c r="F297" s="236">
        <v>200</v>
      </c>
      <c r="G297" s="237">
        <v>200</v>
      </c>
      <c r="H297" s="236">
        <v>125</v>
      </c>
      <c r="I297" s="237">
        <v>196</v>
      </c>
      <c r="J297" s="236">
        <v>0</v>
      </c>
      <c r="K297" s="237">
        <v>0</v>
      </c>
      <c r="L297" s="236">
        <v>276</v>
      </c>
      <c r="M297" s="237">
        <v>295</v>
      </c>
      <c r="N297" s="236">
        <f t="shared" si="4"/>
        <v>88855.928419841381</v>
      </c>
      <c r="O297" s="237">
        <f t="shared" si="4"/>
        <v>91452.823469879993</v>
      </c>
      <c r="P297" s="238">
        <v>1</v>
      </c>
      <c r="Q297" s="239">
        <v>1</v>
      </c>
      <c r="R297" s="238">
        <v>1</v>
      </c>
      <c r="S297" s="239">
        <v>1</v>
      </c>
      <c r="T297" s="240"/>
      <c r="U297" s="241"/>
      <c r="V297" s="237"/>
    </row>
    <row r="298" spans="1:22" x14ac:dyDescent="0.2">
      <c r="A298" s="233" t="s">
        <v>178</v>
      </c>
      <c r="B298" s="234" t="s">
        <v>399</v>
      </c>
      <c r="C298" s="234" t="s">
        <v>491</v>
      </c>
      <c r="D298" s="235">
        <v>0</v>
      </c>
      <c r="E298" s="234" t="s">
        <v>490</v>
      </c>
      <c r="F298" s="236">
        <v>167</v>
      </c>
      <c r="G298" s="237">
        <v>167</v>
      </c>
      <c r="H298" s="236">
        <v>46</v>
      </c>
      <c r="I298" s="237">
        <v>42</v>
      </c>
      <c r="J298" s="236">
        <v>0</v>
      </c>
      <c r="K298" s="237">
        <v>0</v>
      </c>
      <c r="L298" s="236">
        <v>45</v>
      </c>
      <c r="M298" s="237">
        <v>45</v>
      </c>
      <c r="N298" s="236">
        <f t="shared" si="4"/>
        <v>49164.890917998011</v>
      </c>
      <c r="O298" s="237">
        <f t="shared" si="4"/>
        <v>48994.901110852486</v>
      </c>
      <c r="P298" s="238">
        <v>1</v>
      </c>
      <c r="Q298" s="239">
        <v>1</v>
      </c>
      <c r="R298" s="238">
        <v>1</v>
      </c>
      <c r="S298" s="239">
        <v>1</v>
      </c>
      <c r="T298" s="240"/>
      <c r="U298" s="241"/>
      <c r="V298" s="237"/>
    </row>
    <row r="299" spans="1:22" x14ac:dyDescent="0.2">
      <c r="A299" s="233" t="s">
        <v>178</v>
      </c>
      <c r="B299" s="234" t="s">
        <v>399</v>
      </c>
      <c r="C299" s="234" t="s">
        <v>492</v>
      </c>
      <c r="D299" s="235">
        <v>0</v>
      </c>
      <c r="E299" s="234" t="s">
        <v>490</v>
      </c>
      <c r="F299" s="236">
        <v>50</v>
      </c>
      <c r="G299" s="237">
        <v>50</v>
      </c>
      <c r="H299" s="236">
        <v>25</v>
      </c>
      <c r="I299" s="237">
        <v>25</v>
      </c>
      <c r="J299" s="236">
        <v>0</v>
      </c>
      <c r="K299" s="237">
        <v>0</v>
      </c>
      <c r="L299" s="236">
        <v>0</v>
      </c>
      <c r="M299" s="237">
        <v>0</v>
      </c>
      <c r="N299" s="236">
        <f t="shared" si="4"/>
        <v>31606.108786520053</v>
      </c>
      <c r="O299" s="237">
        <f t="shared" si="4"/>
        <v>31606.108786520053</v>
      </c>
      <c r="P299" s="238">
        <v>1</v>
      </c>
      <c r="Q299" s="239">
        <v>1</v>
      </c>
      <c r="R299" s="238">
        <v>1</v>
      </c>
      <c r="S299" s="239">
        <v>1</v>
      </c>
      <c r="T299" s="240"/>
      <c r="U299" s="241"/>
      <c r="V299" s="237"/>
    </row>
    <row r="300" spans="1:22" x14ac:dyDescent="0.2">
      <c r="A300" s="233" t="s">
        <v>178</v>
      </c>
      <c r="B300" s="234" t="s">
        <v>399</v>
      </c>
      <c r="C300" s="234" t="s">
        <v>493</v>
      </c>
      <c r="D300" s="235">
        <v>0</v>
      </c>
      <c r="E300" s="234" t="s">
        <v>490</v>
      </c>
      <c r="F300" s="236">
        <v>50</v>
      </c>
      <c r="G300" s="237">
        <v>50</v>
      </c>
      <c r="H300" s="236">
        <v>25</v>
      </c>
      <c r="I300" s="237">
        <v>25</v>
      </c>
      <c r="J300" s="236">
        <v>0</v>
      </c>
      <c r="K300" s="237">
        <v>0</v>
      </c>
      <c r="L300" s="236">
        <v>0</v>
      </c>
      <c r="M300" s="237">
        <v>0</v>
      </c>
      <c r="N300" s="236">
        <f t="shared" si="4"/>
        <v>21017.760827609382</v>
      </c>
      <c r="O300" s="237">
        <f t="shared" si="4"/>
        <v>21017.760827609382</v>
      </c>
      <c r="P300" s="238">
        <v>1</v>
      </c>
      <c r="Q300" s="239">
        <v>1</v>
      </c>
      <c r="R300" s="238">
        <v>1</v>
      </c>
      <c r="S300" s="239">
        <v>1</v>
      </c>
      <c r="T300" s="240"/>
      <c r="U300" s="241"/>
      <c r="V300" s="237"/>
    </row>
    <row r="301" spans="1:22" x14ac:dyDescent="0.2">
      <c r="A301" s="233" t="s">
        <v>178</v>
      </c>
      <c r="B301" s="234" t="s">
        <v>399</v>
      </c>
      <c r="C301" s="234" t="s">
        <v>489</v>
      </c>
      <c r="D301" s="235">
        <v>1</v>
      </c>
      <c r="E301" s="234" t="s">
        <v>494</v>
      </c>
      <c r="F301" s="236">
        <v>7500</v>
      </c>
      <c r="G301" s="237">
        <v>7500</v>
      </c>
      <c r="H301" s="236">
        <v>9178</v>
      </c>
      <c r="I301" s="237">
        <v>4193</v>
      </c>
      <c r="J301" s="236">
        <v>8955</v>
      </c>
      <c r="K301" s="237">
        <v>4452</v>
      </c>
      <c r="L301" s="236">
        <v>4240</v>
      </c>
      <c r="M301" s="237">
        <v>1445</v>
      </c>
      <c r="N301" s="236">
        <f t="shared" si="4"/>
        <v>1394020.3887629414</v>
      </c>
      <c r="O301" s="237">
        <f t="shared" si="4"/>
        <v>1090856.0242432759</v>
      </c>
      <c r="P301" s="238">
        <v>1</v>
      </c>
      <c r="Q301" s="239">
        <v>1</v>
      </c>
      <c r="R301" s="238">
        <v>1</v>
      </c>
      <c r="S301" s="239">
        <v>1</v>
      </c>
      <c r="T301" s="240"/>
      <c r="U301" s="241"/>
      <c r="V301" s="237"/>
    </row>
    <row r="302" spans="1:22" x14ac:dyDescent="0.2">
      <c r="A302" s="233" t="s">
        <v>178</v>
      </c>
      <c r="B302" s="234" t="s">
        <v>399</v>
      </c>
      <c r="C302" s="234" t="s">
        <v>493</v>
      </c>
      <c r="D302" s="235">
        <v>0</v>
      </c>
      <c r="E302" s="234" t="s">
        <v>490</v>
      </c>
      <c r="F302" s="236">
        <v>192</v>
      </c>
      <c r="G302" s="237">
        <v>192</v>
      </c>
      <c r="H302" s="236">
        <v>62</v>
      </c>
      <c r="I302" s="237">
        <v>65</v>
      </c>
      <c r="J302" s="236">
        <v>0</v>
      </c>
      <c r="K302" s="237">
        <v>0</v>
      </c>
      <c r="L302" s="236">
        <v>265</v>
      </c>
      <c r="M302" s="237">
        <v>292</v>
      </c>
      <c r="N302" s="236">
        <f t="shared" si="4"/>
        <v>53694.049371169764</v>
      </c>
      <c r="O302" s="237">
        <f t="shared" si="4"/>
        <v>55317.73540238609</v>
      </c>
      <c r="P302" s="238">
        <v>1</v>
      </c>
      <c r="Q302" s="239">
        <v>1</v>
      </c>
      <c r="R302" s="238">
        <v>1</v>
      </c>
      <c r="S302" s="239">
        <v>1</v>
      </c>
      <c r="T302" s="240"/>
      <c r="U302" s="241"/>
      <c r="V302" s="237"/>
    </row>
    <row r="303" spans="1:22" x14ac:dyDescent="0.2">
      <c r="A303" s="233" t="s">
        <v>178</v>
      </c>
      <c r="B303" s="234" t="s">
        <v>399</v>
      </c>
      <c r="C303" s="234" t="s">
        <v>491</v>
      </c>
      <c r="D303" s="235">
        <v>0</v>
      </c>
      <c r="E303" s="234" t="s">
        <v>490</v>
      </c>
      <c r="F303" s="236">
        <v>258</v>
      </c>
      <c r="G303" s="237">
        <v>258</v>
      </c>
      <c r="H303" s="236">
        <v>64</v>
      </c>
      <c r="I303" s="237">
        <v>74</v>
      </c>
      <c r="J303" s="236">
        <v>0</v>
      </c>
      <c r="K303" s="237">
        <v>0</v>
      </c>
      <c r="L303" s="236">
        <v>183</v>
      </c>
      <c r="M303" s="237">
        <v>170</v>
      </c>
      <c r="N303" s="236">
        <f t="shared" si="4"/>
        <v>83999.073070228813</v>
      </c>
      <c r="O303" s="237">
        <f t="shared" si="4"/>
        <v>82169.435952579646</v>
      </c>
      <c r="P303" s="238">
        <v>1</v>
      </c>
      <c r="Q303" s="239">
        <v>1</v>
      </c>
      <c r="R303" s="238">
        <v>1</v>
      </c>
      <c r="S303" s="239">
        <v>1</v>
      </c>
      <c r="T303" s="240"/>
      <c r="U303" s="241"/>
      <c r="V303" s="237"/>
    </row>
    <row r="304" spans="1:22" x14ac:dyDescent="0.2">
      <c r="A304" s="233" t="s">
        <v>178</v>
      </c>
      <c r="B304" s="234" t="s">
        <v>399</v>
      </c>
      <c r="C304" s="234" t="s">
        <v>489</v>
      </c>
      <c r="D304" s="235">
        <v>1</v>
      </c>
      <c r="E304" s="234" t="s">
        <v>494</v>
      </c>
      <c r="F304" s="236">
        <v>1730</v>
      </c>
      <c r="G304" s="237">
        <v>1730</v>
      </c>
      <c r="H304" s="236">
        <v>1135</v>
      </c>
      <c r="I304" s="237">
        <v>1625</v>
      </c>
      <c r="J304" s="236">
        <v>0</v>
      </c>
      <c r="K304" s="237">
        <v>0</v>
      </c>
      <c r="L304" s="236">
        <v>1823</v>
      </c>
      <c r="M304" s="237">
        <v>1931</v>
      </c>
      <c r="N304" s="236">
        <f t="shared" si="4"/>
        <v>446693.09265630128</v>
      </c>
      <c r="O304" s="237">
        <f t="shared" si="4"/>
        <v>456646.95353247545</v>
      </c>
      <c r="P304" s="238">
        <v>1</v>
      </c>
      <c r="Q304" s="239">
        <v>1</v>
      </c>
      <c r="R304" s="238">
        <v>1</v>
      </c>
      <c r="S304" s="239">
        <v>1</v>
      </c>
      <c r="T304" s="240"/>
      <c r="U304" s="241"/>
      <c r="V304" s="237"/>
    </row>
    <row r="305" spans="1:22" x14ac:dyDescent="0.2">
      <c r="A305" s="233" t="s">
        <v>178</v>
      </c>
      <c r="B305" s="234" t="s">
        <v>399</v>
      </c>
      <c r="C305" s="234" t="s">
        <v>492</v>
      </c>
      <c r="D305" s="235">
        <v>0</v>
      </c>
      <c r="E305" s="234" t="s">
        <v>490</v>
      </c>
      <c r="F305" s="236">
        <v>124</v>
      </c>
      <c r="G305" s="237">
        <v>124</v>
      </c>
      <c r="H305" s="236">
        <v>5</v>
      </c>
      <c r="I305" s="237">
        <v>8</v>
      </c>
      <c r="J305" s="236">
        <v>0</v>
      </c>
      <c r="K305" s="237">
        <v>0</v>
      </c>
      <c r="L305" s="236">
        <v>32</v>
      </c>
      <c r="M305" s="237">
        <v>49</v>
      </c>
      <c r="N305" s="236">
        <f t="shared" si="4"/>
        <v>50095.770646561512</v>
      </c>
      <c r="O305" s="237">
        <f t="shared" si="4"/>
        <v>53462.86106355369</v>
      </c>
      <c r="P305" s="238">
        <v>1</v>
      </c>
      <c r="Q305" s="239">
        <v>1</v>
      </c>
      <c r="R305" s="238">
        <v>1</v>
      </c>
      <c r="S305" s="239">
        <v>1</v>
      </c>
      <c r="T305" s="240"/>
      <c r="U305" s="241"/>
      <c r="V305" s="237"/>
    </row>
    <row r="306" spans="1:22" x14ac:dyDescent="0.2">
      <c r="A306" s="233" t="s">
        <v>178</v>
      </c>
      <c r="B306" s="234" t="s">
        <v>399</v>
      </c>
      <c r="C306" s="234" t="s">
        <v>493</v>
      </c>
      <c r="D306" s="235">
        <v>0</v>
      </c>
      <c r="E306" s="234" t="s">
        <v>490</v>
      </c>
      <c r="F306" s="236">
        <v>30</v>
      </c>
      <c r="G306" s="237">
        <v>30</v>
      </c>
      <c r="H306" s="236">
        <v>15</v>
      </c>
      <c r="I306" s="237">
        <v>15</v>
      </c>
      <c r="J306" s="236">
        <v>0</v>
      </c>
      <c r="K306" s="237">
        <v>0</v>
      </c>
      <c r="L306" s="236">
        <v>0</v>
      </c>
      <c r="M306" s="237">
        <v>0</v>
      </c>
      <c r="N306" s="236">
        <f t="shared" si="4"/>
        <v>16123.040489012412</v>
      </c>
      <c r="O306" s="237">
        <f t="shared" si="4"/>
        <v>16123.040489012412</v>
      </c>
      <c r="P306" s="238">
        <v>1</v>
      </c>
      <c r="Q306" s="239">
        <v>1</v>
      </c>
      <c r="R306" s="238">
        <v>1</v>
      </c>
      <c r="S306" s="239">
        <v>1</v>
      </c>
      <c r="T306" s="240"/>
      <c r="U306" s="241"/>
      <c r="V306" s="237"/>
    </row>
    <row r="307" spans="1:22" x14ac:dyDescent="0.2">
      <c r="A307" s="233" t="s">
        <v>182</v>
      </c>
      <c r="B307" s="234" t="s">
        <v>401</v>
      </c>
      <c r="C307" s="234" t="s">
        <v>489</v>
      </c>
      <c r="D307" s="235">
        <v>1</v>
      </c>
      <c r="E307" s="234" t="s">
        <v>494</v>
      </c>
      <c r="F307" s="236">
        <v>148000</v>
      </c>
      <c r="G307" s="237">
        <v>148000</v>
      </c>
      <c r="H307" s="236">
        <v>57346</v>
      </c>
      <c r="I307" s="237">
        <v>64797</v>
      </c>
      <c r="J307" s="236">
        <v>75056</v>
      </c>
      <c r="K307" s="237">
        <v>74858</v>
      </c>
      <c r="L307" s="236">
        <v>70808</v>
      </c>
      <c r="M307" s="237">
        <v>65230</v>
      </c>
      <c r="N307" s="236">
        <f t="shared" si="4"/>
        <v>9401643.9903203808</v>
      </c>
      <c r="O307" s="237">
        <f t="shared" si="4"/>
        <v>9395500.9438596703</v>
      </c>
      <c r="P307" s="238">
        <v>1</v>
      </c>
      <c r="Q307" s="239">
        <v>1</v>
      </c>
      <c r="R307" s="238">
        <v>1</v>
      </c>
      <c r="S307" s="239">
        <v>1</v>
      </c>
      <c r="T307" s="240">
        <v>9401643.9903203808</v>
      </c>
      <c r="U307" s="241">
        <v>9395500.9438596703</v>
      </c>
      <c r="V307" s="237">
        <v>9398572.4670900255</v>
      </c>
    </row>
    <row r="308" spans="1:22" x14ac:dyDescent="0.2">
      <c r="A308" s="233" t="s">
        <v>184</v>
      </c>
      <c r="B308" s="234" t="s">
        <v>402</v>
      </c>
      <c r="C308" s="234" t="s">
        <v>491</v>
      </c>
      <c r="D308" s="235">
        <v>0</v>
      </c>
      <c r="E308" s="234" t="s">
        <v>490</v>
      </c>
      <c r="F308" s="236">
        <v>2500</v>
      </c>
      <c r="G308" s="237">
        <v>2500</v>
      </c>
      <c r="H308" s="236">
        <v>647</v>
      </c>
      <c r="I308" s="237">
        <v>837</v>
      </c>
      <c r="J308" s="236">
        <v>1359</v>
      </c>
      <c r="K308" s="237">
        <v>2913</v>
      </c>
      <c r="L308" s="236">
        <v>1239</v>
      </c>
      <c r="M308" s="237">
        <v>1801</v>
      </c>
      <c r="N308" s="236">
        <f t="shared" si="4"/>
        <v>414584.56459058053</v>
      </c>
      <c r="O308" s="237">
        <f t="shared" si="4"/>
        <v>531836.42657418852</v>
      </c>
      <c r="P308" s="238">
        <v>1</v>
      </c>
      <c r="Q308" s="239">
        <v>1</v>
      </c>
      <c r="R308" s="238">
        <v>1</v>
      </c>
      <c r="S308" s="239">
        <v>1</v>
      </c>
      <c r="T308" s="240">
        <v>644777.56221564312</v>
      </c>
      <c r="U308" s="241">
        <v>767087.36387490795</v>
      </c>
      <c r="V308" s="237">
        <v>705932.46304527554</v>
      </c>
    </row>
    <row r="309" spans="1:22" x14ac:dyDescent="0.2">
      <c r="A309" s="233" t="s">
        <v>184</v>
      </c>
      <c r="B309" s="234" t="s">
        <v>402</v>
      </c>
      <c r="C309" s="234" t="s">
        <v>491</v>
      </c>
      <c r="D309" s="235">
        <v>0</v>
      </c>
      <c r="E309" s="234" t="s">
        <v>490</v>
      </c>
      <c r="F309" s="236">
        <v>1250</v>
      </c>
      <c r="G309" s="237">
        <v>1250</v>
      </c>
      <c r="H309" s="236">
        <v>313</v>
      </c>
      <c r="I309" s="237">
        <v>341</v>
      </c>
      <c r="J309" s="236">
        <v>485</v>
      </c>
      <c r="K309" s="237">
        <v>495</v>
      </c>
      <c r="L309" s="236">
        <v>447</v>
      </c>
      <c r="M309" s="237">
        <v>537</v>
      </c>
      <c r="N309" s="236">
        <f t="shared" si="4"/>
        <v>230192.99762506256</v>
      </c>
      <c r="O309" s="237">
        <f t="shared" si="4"/>
        <v>235250.93730071944</v>
      </c>
      <c r="P309" s="238">
        <v>1</v>
      </c>
      <c r="Q309" s="239">
        <v>1</v>
      </c>
      <c r="R309" s="238">
        <v>1</v>
      </c>
      <c r="S309" s="239">
        <v>1</v>
      </c>
      <c r="T309" s="240"/>
      <c r="U309" s="241"/>
      <c r="V309" s="237"/>
    </row>
    <row r="310" spans="1:22" x14ac:dyDescent="0.2">
      <c r="A310" s="233" t="s">
        <v>186</v>
      </c>
      <c r="B310" s="234" t="s">
        <v>403</v>
      </c>
      <c r="C310" s="234" t="s">
        <v>491</v>
      </c>
      <c r="D310" s="235">
        <v>1</v>
      </c>
      <c r="E310" s="234" t="s">
        <v>494</v>
      </c>
      <c r="F310" s="236">
        <v>125000</v>
      </c>
      <c r="G310" s="237">
        <v>125000</v>
      </c>
      <c r="H310" s="236">
        <v>67729</v>
      </c>
      <c r="I310" s="237">
        <v>69411</v>
      </c>
      <c r="J310" s="236">
        <v>102408</v>
      </c>
      <c r="K310" s="237">
        <v>79995</v>
      </c>
      <c r="L310" s="236">
        <v>77346</v>
      </c>
      <c r="M310" s="237">
        <v>67172</v>
      </c>
      <c r="N310" s="236">
        <f t="shared" si="4"/>
        <v>9536306.2119598109</v>
      </c>
      <c r="O310" s="237">
        <f t="shared" si="4"/>
        <v>8835155.7474314049</v>
      </c>
      <c r="P310" s="238">
        <v>1</v>
      </c>
      <c r="Q310" s="239">
        <v>1</v>
      </c>
      <c r="R310" s="238">
        <v>1</v>
      </c>
      <c r="S310" s="239">
        <v>1</v>
      </c>
      <c r="T310" s="240">
        <v>14683167.851304464</v>
      </c>
      <c r="U310" s="241">
        <v>14092124.941553636</v>
      </c>
      <c r="V310" s="237">
        <v>14387646.396429051</v>
      </c>
    </row>
    <row r="311" spans="1:22" x14ac:dyDescent="0.2">
      <c r="A311" s="233" t="s">
        <v>186</v>
      </c>
      <c r="B311" s="234" t="s">
        <v>403</v>
      </c>
      <c r="C311" s="234" t="s">
        <v>491</v>
      </c>
      <c r="D311" s="235">
        <v>1</v>
      </c>
      <c r="E311" s="234" t="s">
        <v>494</v>
      </c>
      <c r="F311" s="236">
        <v>6500</v>
      </c>
      <c r="G311" s="237">
        <v>6500</v>
      </c>
      <c r="H311" s="236">
        <v>2953</v>
      </c>
      <c r="I311" s="237">
        <v>3410</v>
      </c>
      <c r="J311" s="236">
        <v>4820</v>
      </c>
      <c r="K311" s="237">
        <v>4776</v>
      </c>
      <c r="L311" s="236">
        <v>4151</v>
      </c>
      <c r="M311" s="237">
        <v>5200</v>
      </c>
      <c r="N311" s="236">
        <f t="shared" si="4"/>
        <v>1048098.5842650395</v>
      </c>
      <c r="O311" s="237">
        <f t="shared" si="4"/>
        <v>1073880.5051901147</v>
      </c>
      <c r="P311" s="238">
        <v>1</v>
      </c>
      <c r="Q311" s="239">
        <v>1</v>
      </c>
      <c r="R311" s="238">
        <v>1</v>
      </c>
      <c r="S311" s="239">
        <v>1</v>
      </c>
      <c r="T311" s="240"/>
      <c r="U311" s="241"/>
      <c r="V311" s="237"/>
    </row>
    <row r="312" spans="1:22" x14ac:dyDescent="0.2">
      <c r="A312" s="233" t="s">
        <v>186</v>
      </c>
      <c r="B312" s="234" t="s">
        <v>403</v>
      </c>
      <c r="C312" s="234" t="s">
        <v>491</v>
      </c>
      <c r="D312" s="235">
        <v>1</v>
      </c>
      <c r="E312" s="234" t="s">
        <v>494</v>
      </c>
      <c r="F312" s="236">
        <v>17000</v>
      </c>
      <c r="G312" s="237">
        <v>17000</v>
      </c>
      <c r="H312" s="236">
        <v>7477</v>
      </c>
      <c r="I312" s="237">
        <v>10713</v>
      </c>
      <c r="J312" s="236">
        <v>6505</v>
      </c>
      <c r="K312" s="237">
        <v>7728</v>
      </c>
      <c r="L312" s="236">
        <v>10873</v>
      </c>
      <c r="M312" s="237">
        <v>11891</v>
      </c>
      <c r="N312" s="236">
        <f t="shared" si="4"/>
        <v>2034353.3024921801</v>
      </c>
      <c r="O312" s="237">
        <f t="shared" si="4"/>
        <v>2088778.6455190079</v>
      </c>
      <c r="P312" s="238">
        <v>1</v>
      </c>
      <c r="Q312" s="239">
        <v>1</v>
      </c>
      <c r="R312" s="238">
        <v>1</v>
      </c>
      <c r="S312" s="239">
        <v>1</v>
      </c>
      <c r="T312" s="240"/>
      <c r="U312" s="241"/>
      <c r="V312" s="237"/>
    </row>
    <row r="313" spans="1:22" x14ac:dyDescent="0.2">
      <c r="A313" s="233" t="s">
        <v>186</v>
      </c>
      <c r="B313" s="234" t="s">
        <v>403</v>
      </c>
      <c r="C313" s="234" t="s">
        <v>491</v>
      </c>
      <c r="D313" s="235">
        <v>1</v>
      </c>
      <c r="E313" s="234" t="s">
        <v>494</v>
      </c>
      <c r="F313" s="236">
        <v>22500</v>
      </c>
      <c r="G313" s="237">
        <v>22500</v>
      </c>
      <c r="H313" s="236">
        <v>3813</v>
      </c>
      <c r="I313" s="237">
        <v>5829</v>
      </c>
      <c r="J313" s="236">
        <v>3476</v>
      </c>
      <c r="K313" s="237">
        <v>4783</v>
      </c>
      <c r="L313" s="236">
        <v>5934</v>
      </c>
      <c r="M313" s="237">
        <v>6495</v>
      </c>
      <c r="N313" s="236">
        <f t="shared" si="4"/>
        <v>2064409.7525874311</v>
      </c>
      <c r="O313" s="237">
        <f t="shared" si="4"/>
        <v>2094310.0434131084</v>
      </c>
      <c r="P313" s="238">
        <v>1</v>
      </c>
      <c r="Q313" s="239">
        <v>1</v>
      </c>
      <c r="R313" s="238">
        <v>1</v>
      </c>
      <c r="S313" s="239">
        <v>1</v>
      </c>
      <c r="T313" s="240"/>
      <c r="U313" s="241"/>
      <c r="V313" s="237"/>
    </row>
    <row r="314" spans="1:22" x14ac:dyDescent="0.2">
      <c r="A314" s="233" t="s">
        <v>188</v>
      </c>
      <c r="B314" s="234" t="s">
        <v>404</v>
      </c>
      <c r="C314" s="234" t="s">
        <v>489</v>
      </c>
      <c r="D314" s="235">
        <v>0</v>
      </c>
      <c r="E314" s="234" t="s">
        <v>490</v>
      </c>
      <c r="F314" s="236">
        <v>15000</v>
      </c>
      <c r="G314" s="237">
        <v>15000</v>
      </c>
      <c r="H314" s="236">
        <v>11221</v>
      </c>
      <c r="I314" s="237">
        <v>13301</v>
      </c>
      <c r="J314" s="236">
        <v>22638</v>
      </c>
      <c r="K314" s="237">
        <v>19852</v>
      </c>
      <c r="L314" s="236">
        <v>19669</v>
      </c>
      <c r="M314" s="237">
        <v>18151</v>
      </c>
      <c r="N314" s="236">
        <f t="shared" si="4"/>
        <v>2216301.4148880229</v>
      </c>
      <c r="O314" s="237">
        <f t="shared" si="4"/>
        <v>2094340.4605857835</v>
      </c>
      <c r="P314" s="238">
        <v>1</v>
      </c>
      <c r="Q314" s="239">
        <v>1</v>
      </c>
      <c r="R314" s="238">
        <v>1</v>
      </c>
      <c r="S314" s="239">
        <v>1</v>
      </c>
      <c r="T314" s="240">
        <v>6080933.6205844842</v>
      </c>
      <c r="U314" s="241">
        <v>5586422.5874992367</v>
      </c>
      <c r="V314" s="237">
        <v>5833678.1040418604</v>
      </c>
    </row>
    <row r="315" spans="1:22" x14ac:dyDescent="0.2">
      <c r="A315" s="233" t="s">
        <v>188</v>
      </c>
      <c r="B315" s="234" t="s">
        <v>404</v>
      </c>
      <c r="C315" s="234" t="s">
        <v>489</v>
      </c>
      <c r="D315" s="235">
        <v>0</v>
      </c>
      <c r="E315" s="234" t="s">
        <v>490</v>
      </c>
      <c r="F315" s="236">
        <v>17500</v>
      </c>
      <c r="G315" s="237">
        <v>17500</v>
      </c>
      <c r="H315" s="236">
        <v>10258</v>
      </c>
      <c r="I315" s="237">
        <v>8701</v>
      </c>
      <c r="J315" s="236">
        <v>15097</v>
      </c>
      <c r="K315" s="237">
        <v>12049</v>
      </c>
      <c r="L315" s="236">
        <v>13878</v>
      </c>
      <c r="M315" s="237">
        <v>11723</v>
      </c>
      <c r="N315" s="236">
        <f t="shared" si="4"/>
        <v>1993730.3924371214</v>
      </c>
      <c r="O315" s="237">
        <f t="shared" si="4"/>
        <v>1854757.7045600477</v>
      </c>
      <c r="P315" s="238">
        <v>1</v>
      </c>
      <c r="Q315" s="239">
        <v>1</v>
      </c>
      <c r="R315" s="238">
        <v>1</v>
      </c>
      <c r="S315" s="239">
        <v>1</v>
      </c>
      <c r="T315" s="240"/>
      <c r="U315" s="241"/>
      <c r="V315" s="237"/>
    </row>
    <row r="316" spans="1:22" x14ac:dyDescent="0.2">
      <c r="A316" s="233" t="s">
        <v>188</v>
      </c>
      <c r="B316" s="234" t="s">
        <v>404</v>
      </c>
      <c r="C316" s="234" t="s">
        <v>489</v>
      </c>
      <c r="D316" s="235">
        <v>0</v>
      </c>
      <c r="E316" s="234" t="s">
        <v>490</v>
      </c>
      <c r="F316" s="236">
        <v>15000</v>
      </c>
      <c r="G316" s="237">
        <v>15000</v>
      </c>
      <c r="H316" s="236">
        <v>6348</v>
      </c>
      <c r="I316" s="237">
        <v>5528</v>
      </c>
      <c r="J316" s="236">
        <v>9654</v>
      </c>
      <c r="K316" s="237">
        <v>7082</v>
      </c>
      <c r="L316" s="236">
        <v>14899</v>
      </c>
      <c r="M316" s="237">
        <v>9944</v>
      </c>
      <c r="N316" s="236">
        <f t="shared" si="4"/>
        <v>1870901.8132593399</v>
      </c>
      <c r="O316" s="237">
        <f t="shared" si="4"/>
        <v>1637324.4223534053</v>
      </c>
      <c r="P316" s="238">
        <v>1</v>
      </c>
      <c r="Q316" s="239">
        <v>1</v>
      </c>
      <c r="R316" s="238">
        <v>1</v>
      </c>
      <c r="S316" s="239">
        <v>1</v>
      </c>
      <c r="T316" s="240"/>
      <c r="U316" s="241"/>
      <c r="V316" s="237"/>
    </row>
    <row r="317" spans="1:22" x14ac:dyDescent="0.2">
      <c r="A317" s="233" t="s">
        <v>190</v>
      </c>
      <c r="B317" s="234" t="s">
        <v>405</v>
      </c>
      <c r="C317" s="234" t="s">
        <v>489</v>
      </c>
      <c r="D317" s="235">
        <v>1</v>
      </c>
      <c r="E317" s="234" t="s">
        <v>494</v>
      </c>
      <c r="F317" s="236">
        <v>105000</v>
      </c>
      <c r="G317" s="237">
        <v>105000</v>
      </c>
      <c r="H317" s="236">
        <v>57157</v>
      </c>
      <c r="I317" s="237">
        <v>70616</v>
      </c>
      <c r="J317" s="236">
        <v>77577</v>
      </c>
      <c r="K317" s="237">
        <v>87071</v>
      </c>
      <c r="L317" s="236">
        <v>64305</v>
      </c>
      <c r="M317" s="237">
        <v>68623</v>
      </c>
      <c r="N317" s="236">
        <f t="shared" si="4"/>
        <v>8113261.4116831673</v>
      </c>
      <c r="O317" s="237">
        <f t="shared" si="4"/>
        <v>8421686.0446128156</v>
      </c>
      <c r="P317" s="238">
        <v>1</v>
      </c>
      <c r="Q317" s="239">
        <v>1</v>
      </c>
      <c r="R317" s="238">
        <v>1</v>
      </c>
      <c r="S317" s="239">
        <v>1</v>
      </c>
      <c r="T317" s="240">
        <v>14783641.76653103</v>
      </c>
      <c r="U317" s="241">
        <v>14711217.935621746</v>
      </c>
      <c r="V317" s="237">
        <v>14747429.851076387</v>
      </c>
    </row>
    <row r="318" spans="1:22" x14ac:dyDescent="0.2">
      <c r="A318" s="233" t="s">
        <v>190</v>
      </c>
      <c r="B318" s="234" t="s">
        <v>405</v>
      </c>
      <c r="C318" s="234" t="s">
        <v>489</v>
      </c>
      <c r="D318" s="235">
        <v>1</v>
      </c>
      <c r="E318" s="234" t="s">
        <v>494</v>
      </c>
      <c r="F318" s="236">
        <v>25000</v>
      </c>
      <c r="G318" s="237">
        <v>25000</v>
      </c>
      <c r="H318" s="236">
        <v>10607</v>
      </c>
      <c r="I318" s="237">
        <v>6091</v>
      </c>
      <c r="J318" s="236">
        <v>16551</v>
      </c>
      <c r="K318" s="237">
        <v>8363</v>
      </c>
      <c r="L318" s="236">
        <v>12569</v>
      </c>
      <c r="M318" s="237">
        <v>8682</v>
      </c>
      <c r="N318" s="236">
        <f t="shared" si="4"/>
        <v>2729273.9731603116</v>
      </c>
      <c r="O318" s="237">
        <f t="shared" si="4"/>
        <v>2338492.5875011571</v>
      </c>
      <c r="P318" s="238">
        <v>1</v>
      </c>
      <c r="Q318" s="239">
        <v>1</v>
      </c>
      <c r="R318" s="238">
        <v>1</v>
      </c>
      <c r="S318" s="239">
        <v>1</v>
      </c>
      <c r="T318" s="240"/>
      <c r="U318" s="241"/>
      <c r="V318" s="237"/>
    </row>
    <row r="319" spans="1:22" x14ac:dyDescent="0.2">
      <c r="A319" s="233" t="s">
        <v>190</v>
      </c>
      <c r="B319" s="234" t="s">
        <v>405</v>
      </c>
      <c r="C319" s="234" t="s">
        <v>489</v>
      </c>
      <c r="D319" s="235">
        <v>0</v>
      </c>
      <c r="E319" s="234" t="s">
        <v>490</v>
      </c>
      <c r="F319" s="236">
        <v>17500</v>
      </c>
      <c r="G319" s="237">
        <v>17500</v>
      </c>
      <c r="H319" s="236">
        <v>14251</v>
      </c>
      <c r="I319" s="237">
        <v>13678</v>
      </c>
      <c r="J319" s="236">
        <v>14425</v>
      </c>
      <c r="K319" s="237">
        <v>13950</v>
      </c>
      <c r="L319" s="236">
        <v>9841</v>
      </c>
      <c r="M319" s="237">
        <v>10082</v>
      </c>
      <c r="N319" s="236">
        <f t="shared" si="4"/>
        <v>1963396.6179675723</v>
      </c>
      <c r="O319" s="237">
        <f t="shared" si="4"/>
        <v>1941853.6246463328</v>
      </c>
      <c r="P319" s="238">
        <v>1</v>
      </c>
      <c r="Q319" s="239">
        <v>1</v>
      </c>
      <c r="R319" s="238">
        <v>1</v>
      </c>
      <c r="S319" s="239">
        <v>1</v>
      </c>
      <c r="T319" s="240"/>
      <c r="U319" s="241"/>
      <c r="V319" s="237"/>
    </row>
    <row r="320" spans="1:22" x14ac:dyDescent="0.2">
      <c r="A320" s="233" t="s">
        <v>190</v>
      </c>
      <c r="B320" s="234" t="s">
        <v>405</v>
      </c>
      <c r="C320" s="234" t="s">
        <v>489</v>
      </c>
      <c r="D320" s="235">
        <v>0</v>
      </c>
      <c r="E320" s="234" t="s">
        <v>490</v>
      </c>
      <c r="F320" s="236">
        <v>12000</v>
      </c>
      <c r="G320" s="237">
        <v>12000</v>
      </c>
      <c r="H320" s="236">
        <v>3887</v>
      </c>
      <c r="I320" s="237">
        <v>3931</v>
      </c>
      <c r="J320" s="236">
        <v>5717</v>
      </c>
      <c r="K320" s="237">
        <v>5453</v>
      </c>
      <c r="L320" s="236">
        <v>6320</v>
      </c>
      <c r="M320" s="237">
        <v>6579</v>
      </c>
      <c r="N320" s="236">
        <f t="shared" si="4"/>
        <v>1304610.4028556338</v>
      </c>
      <c r="O320" s="237">
        <f t="shared" si="4"/>
        <v>1318160.004450487</v>
      </c>
      <c r="P320" s="238">
        <v>1</v>
      </c>
      <c r="Q320" s="239">
        <v>1</v>
      </c>
      <c r="R320" s="238">
        <v>1</v>
      </c>
      <c r="S320" s="239">
        <v>1</v>
      </c>
      <c r="T320" s="240"/>
      <c r="U320" s="241"/>
      <c r="V320" s="237"/>
    </row>
    <row r="321" spans="1:22" x14ac:dyDescent="0.2">
      <c r="A321" s="233" t="s">
        <v>190</v>
      </c>
      <c r="B321" s="234" t="s">
        <v>405</v>
      </c>
      <c r="C321" s="234" t="s">
        <v>489</v>
      </c>
      <c r="D321" s="235">
        <v>0</v>
      </c>
      <c r="E321" s="234" t="s">
        <v>490</v>
      </c>
      <c r="F321" s="236">
        <v>1400</v>
      </c>
      <c r="G321" s="237">
        <v>1400</v>
      </c>
      <c r="H321" s="236">
        <v>363</v>
      </c>
      <c r="I321" s="237">
        <v>278</v>
      </c>
      <c r="J321" s="236">
        <v>617</v>
      </c>
      <c r="K321" s="237">
        <v>590</v>
      </c>
      <c r="L321" s="236">
        <v>522</v>
      </c>
      <c r="M321" s="237">
        <v>362</v>
      </c>
      <c r="N321" s="236">
        <f t="shared" si="4"/>
        <v>257176.47117187374</v>
      </c>
      <c r="O321" s="237">
        <f t="shared" si="4"/>
        <v>254638.20022161893</v>
      </c>
      <c r="P321" s="238">
        <v>1</v>
      </c>
      <c r="Q321" s="239">
        <v>1</v>
      </c>
      <c r="R321" s="238">
        <v>1</v>
      </c>
      <c r="S321" s="239">
        <v>1</v>
      </c>
      <c r="T321" s="240"/>
      <c r="U321" s="241"/>
      <c r="V321" s="237"/>
    </row>
    <row r="322" spans="1:22" x14ac:dyDescent="0.2">
      <c r="A322" s="233" t="s">
        <v>190</v>
      </c>
      <c r="B322" s="234" t="s">
        <v>405</v>
      </c>
      <c r="C322" s="234" t="s">
        <v>496</v>
      </c>
      <c r="D322" s="235">
        <v>0</v>
      </c>
      <c r="E322" s="234" t="s">
        <v>490</v>
      </c>
      <c r="F322" s="236">
        <v>850</v>
      </c>
      <c r="G322" s="237">
        <v>850</v>
      </c>
      <c r="H322" s="236">
        <v>369</v>
      </c>
      <c r="I322" s="237">
        <v>508</v>
      </c>
      <c r="J322" s="236">
        <v>567</v>
      </c>
      <c r="K322" s="237">
        <v>623</v>
      </c>
      <c r="L322" s="236">
        <v>611</v>
      </c>
      <c r="M322" s="237">
        <v>676</v>
      </c>
      <c r="N322" s="236">
        <f t="shared" si="4"/>
        <v>204547.19242947432</v>
      </c>
      <c r="O322" s="237">
        <f t="shared" si="4"/>
        <v>210224.07403361931</v>
      </c>
      <c r="P322" s="238">
        <v>1</v>
      </c>
      <c r="Q322" s="239">
        <v>1</v>
      </c>
      <c r="R322" s="238">
        <v>1</v>
      </c>
      <c r="S322" s="239">
        <v>1</v>
      </c>
      <c r="T322" s="240"/>
      <c r="U322" s="241"/>
      <c r="V322" s="237"/>
    </row>
    <row r="323" spans="1:22" x14ac:dyDescent="0.2">
      <c r="A323" s="233" t="s">
        <v>190</v>
      </c>
      <c r="B323" s="234" t="s">
        <v>405</v>
      </c>
      <c r="C323" s="234" t="s">
        <v>496</v>
      </c>
      <c r="D323" s="235">
        <v>0</v>
      </c>
      <c r="E323" s="234" t="s">
        <v>490</v>
      </c>
      <c r="F323" s="236">
        <v>300</v>
      </c>
      <c r="G323" s="237">
        <v>300</v>
      </c>
      <c r="H323" s="236">
        <v>58</v>
      </c>
      <c r="I323" s="237">
        <v>137</v>
      </c>
      <c r="J323" s="236">
        <v>110</v>
      </c>
      <c r="K323" s="237">
        <v>165</v>
      </c>
      <c r="L323" s="236">
        <v>80</v>
      </c>
      <c r="M323" s="237">
        <v>145</v>
      </c>
      <c r="N323" s="236">
        <f t="shared" ref="N323:O386" si="5">IF($C323="M",
(AVERAGE(F323*P323,MAX(H323,J323,L323)*R323)^0.519)*3203.7913,
IF(OR($C323="MB",$C323="MK",$C323="MBK",$C323="MBN"),
(AVERAGE(F323*P323,MAX(H323,J323,L323)*R323)^0.6289)*3234.9142,
IF(AND($E323="Land+Sommerhus",OR($C323="MBNKD",$C323="MBNK/MBND")),
(AVERAGE(F323*P323,MAX(H323,J323,L323)*R323)^0.736)*1583.1635,
IF(AND($E323="Byzone",OR($C323="MBNKD",$C323="MBNK/MBND")),
(AVERAGE(F323*P323,MAX(H323,J323,L323)*R323)^0.736)*1812.7138,
0))))</f>
        <v>91986.642939661804</v>
      </c>
      <c r="O323" s="237">
        <f t="shared" si="5"/>
        <v>99564.877584819202</v>
      </c>
      <c r="P323" s="238">
        <v>1</v>
      </c>
      <c r="Q323" s="239">
        <v>1</v>
      </c>
      <c r="R323" s="238">
        <v>1</v>
      </c>
      <c r="S323" s="239">
        <v>1</v>
      </c>
      <c r="T323" s="240"/>
      <c r="U323" s="241"/>
      <c r="V323" s="237"/>
    </row>
    <row r="324" spans="1:22" x14ac:dyDescent="0.2">
      <c r="A324" s="233" t="s">
        <v>190</v>
      </c>
      <c r="B324" s="234" t="s">
        <v>405</v>
      </c>
      <c r="C324" s="234" t="s">
        <v>493</v>
      </c>
      <c r="D324" s="235">
        <v>0</v>
      </c>
      <c r="E324" s="234" t="s">
        <v>490</v>
      </c>
      <c r="F324" s="236">
        <v>360</v>
      </c>
      <c r="G324" s="237">
        <v>360</v>
      </c>
      <c r="H324" s="236">
        <v>92</v>
      </c>
      <c r="I324" s="237">
        <v>124</v>
      </c>
      <c r="J324" s="236">
        <v>91</v>
      </c>
      <c r="K324" s="237">
        <v>205</v>
      </c>
      <c r="L324" s="236">
        <v>161</v>
      </c>
      <c r="M324" s="237">
        <v>145</v>
      </c>
      <c r="N324" s="236">
        <f t="shared" si="5"/>
        <v>57473.603608178906</v>
      </c>
      <c r="O324" s="237">
        <f t="shared" si="5"/>
        <v>59943.596245468252</v>
      </c>
      <c r="P324" s="238">
        <v>1</v>
      </c>
      <c r="Q324" s="239">
        <v>1</v>
      </c>
      <c r="R324" s="238">
        <v>1</v>
      </c>
      <c r="S324" s="239">
        <v>1</v>
      </c>
      <c r="T324" s="240"/>
      <c r="U324" s="241"/>
      <c r="V324" s="237"/>
    </row>
    <row r="325" spans="1:22" x14ac:dyDescent="0.2">
      <c r="A325" s="233" t="s">
        <v>190</v>
      </c>
      <c r="B325" s="234" t="s">
        <v>405</v>
      </c>
      <c r="C325" s="234" t="s">
        <v>493</v>
      </c>
      <c r="D325" s="235">
        <v>0</v>
      </c>
      <c r="E325" s="234" t="s">
        <v>490</v>
      </c>
      <c r="F325" s="236">
        <v>200</v>
      </c>
      <c r="G325" s="237">
        <v>200</v>
      </c>
      <c r="H325" s="236">
        <v>25</v>
      </c>
      <c r="I325" s="237">
        <v>79</v>
      </c>
      <c r="J325" s="236">
        <v>24</v>
      </c>
      <c r="K325" s="237">
        <v>88</v>
      </c>
      <c r="L325" s="236">
        <v>29</v>
      </c>
      <c r="M325" s="237">
        <v>77</v>
      </c>
      <c r="N325" s="236">
        <f t="shared" si="5"/>
        <v>37513.213199073689</v>
      </c>
      <c r="O325" s="237">
        <f t="shared" si="5"/>
        <v>42252.688809349449</v>
      </c>
      <c r="P325" s="238">
        <v>1</v>
      </c>
      <c r="Q325" s="239">
        <v>1</v>
      </c>
      <c r="R325" s="238">
        <v>1</v>
      </c>
      <c r="S325" s="239">
        <v>1</v>
      </c>
      <c r="T325" s="240"/>
      <c r="U325" s="241"/>
      <c r="V325" s="237"/>
    </row>
    <row r="326" spans="1:22" x14ac:dyDescent="0.2">
      <c r="A326" s="233" t="s">
        <v>190</v>
      </c>
      <c r="B326" s="234" t="s">
        <v>405</v>
      </c>
      <c r="C326" s="234" t="s">
        <v>493</v>
      </c>
      <c r="D326" s="235">
        <v>0</v>
      </c>
      <c r="E326" s="234" t="s">
        <v>490</v>
      </c>
      <c r="F326" s="236">
        <v>100</v>
      </c>
      <c r="G326" s="237">
        <v>100</v>
      </c>
      <c r="H326" s="236">
        <v>0</v>
      </c>
      <c r="I326" s="237">
        <v>0</v>
      </c>
      <c r="J326" s="236">
        <v>0</v>
      </c>
      <c r="K326" s="237">
        <v>0</v>
      </c>
      <c r="L326" s="236">
        <v>0</v>
      </c>
      <c r="M326" s="237">
        <v>0</v>
      </c>
      <c r="N326" s="236">
        <f t="shared" si="5"/>
        <v>24402.237516078338</v>
      </c>
      <c r="O326" s="237">
        <f t="shared" si="5"/>
        <v>24402.237516078338</v>
      </c>
      <c r="P326" s="238">
        <v>1</v>
      </c>
      <c r="Q326" s="239">
        <v>1</v>
      </c>
      <c r="R326" s="238">
        <v>1</v>
      </c>
      <c r="S326" s="239">
        <v>1</v>
      </c>
      <c r="T326" s="240"/>
      <c r="U326" s="241"/>
      <c r="V326" s="237"/>
    </row>
    <row r="327" spans="1:22" x14ac:dyDescent="0.2">
      <c r="A327" s="233" t="s">
        <v>192</v>
      </c>
      <c r="B327" s="234" t="s">
        <v>406</v>
      </c>
      <c r="C327" s="234" t="s">
        <v>489</v>
      </c>
      <c r="D327" s="235">
        <v>1</v>
      </c>
      <c r="E327" s="234" t="s">
        <v>494</v>
      </c>
      <c r="F327" s="236">
        <v>115000</v>
      </c>
      <c r="G327" s="237">
        <v>115000</v>
      </c>
      <c r="H327" s="236">
        <v>60254</v>
      </c>
      <c r="I327" s="237">
        <v>73895</v>
      </c>
      <c r="J327" s="236">
        <v>72236</v>
      </c>
      <c r="K327" s="237">
        <v>66018</v>
      </c>
      <c r="L327" s="236">
        <v>49657</v>
      </c>
      <c r="M327" s="237">
        <v>48670</v>
      </c>
      <c r="N327" s="236">
        <f t="shared" si="5"/>
        <v>8265130.7664282499</v>
      </c>
      <c r="O327" s="237">
        <f t="shared" si="5"/>
        <v>8318967.4406485129</v>
      </c>
      <c r="P327" s="238">
        <v>1</v>
      </c>
      <c r="Q327" s="239">
        <v>1</v>
      </c>
      <c r="R327" s="238">
        <v>1</v>
      </c>
      <c r="S327" s="239">
        <v>1</v>
      </c>
      <c r="T327" s="240">
        <v>18395851.428191181</v>
      </c>
      <c r="U327" s="241">
        <v>19054949.114453007</v>
      </c>
      <c r="V327" s="237">
        <v>18725400.271322094</v>
      </c>
    </row>
    <row r="328" spans="1:22" x14ac:dyDescent="0.2">
      <c r="A328" s="233" t="s">
        <v>192</v>
      </c>
      <c r="B328" s="234" t="s">
        <v>406</v>
      </c>
      <c r="C328" s="234" t="s">
        <v>489</v>
      </c>
      <c r="D328" s="235">
        <v>0</v>
      </c>
      <c r="E328" s="234" t="s">
        <v>490</v>
      </c>
      <c r="F328" s="236">
        <v>50000</v>
      </c>
      <c r="G328" s="237">
        <v>50000</v>
      </c>
      <c r="H328" s="236">
        <v>11941</v>
      </c>
      <c r="I328" s="237">
        <v>13656</v>
      </c>
      <c r="J328" s="236">
        <v>16889</v>
      </c>
      <c r="K328" s="237">
        <v>17577</v>
      </c>
      <c r="L328" s="236">
        <v>20513</v>
      </c>
      <c r="M328" s="237">
        <v>22694</v>
      </c>
      <c r="N328" s="236">
        <f t="shared" si="5"/>
        <v>3517983.654831707</v>
      </c>
      <c r="O328" s="237">
        <f t="shared" si="5"/>
        <v>3597747.1419186187</v>
      </c>
      <c r="P328" s="238">
        <v>1</v>
      </c>
      <c r="Q328" s="239">
        <v>1</v>
      </c>
      <c r="R328" s="238">
        <v>1</v>
      </c>
      <c r="S328" s="239">
        <v>1</v>
      </c>
      <c r="T328" s="240"/>
      <c r="U328" s="241"/>
      <c r="V328" s="237"/>
    </row>
    <row r="329" spans="1:22" x14ac:dyDescent="0.2">
      <c r="A329" s="233" t="s">
        <v>192</v>
      </c>
      <c r="B329" s="234" t="s">
        <v>406</v>
      </c>
      <c r="C329" s="234" t="s">
        <v>489</v>
      </c>
      <c r="D329" s="235">
        <v>1</v>
      </c>
      <c r="E329" s="234" t="s">
        <v>494</v>
      </c>
      <c r="F329" s="236">
        <v>35000</v>
      </c>
      <c r="G329" s="237">
        <v>35000</v>
      </c>
      <c r="H329" s="236">
        <v>21161</v>
      </c>
      <c r="I329" s="237">
        <v>31635</v>
      </c>
      <c r="J329" s="236">
        <v>22759</v>
      </c>
      <c r="K329" s="237">
        <v>28319</v>
      </c>
      <c r="L329" s="236">
        <v>10085</v>
      </c>
      <c r="M329" s="237">
        <v>9900</v>
      </c>
      <c r="N329" s="236">
        <f t="shared" si="5"/>
        <v>3477949.2301159427</v>
      </c>
      <c r="O329" s="237">
        <f t="shared" si="5"/>
        <v>3863813.29131873</v>
      </c>
      <c r="P329" s="238">
        <v>1</v>
      </c>
      <c r="Q329" s="239">
        <v>1</v>
      </c>
      <c r="R329" s="238">
        <v>1</v>
      </c>
      <c r="S329" s="239">
        <v>1</v>
      </c>
      <c r="T329" s="240"/>
      <c r="U329" s="241"/>
      <c r="V329" s="237"/>
    </row>
    <row r="330" spans="1:22" x14ac:dyDescent="0.2">
      <c r="A330" s="233" t="s">
        <v>192</v>
      </c>
      <c r="B330" s="234" t="s">
        <v>406</v>
      </c>
      <c r="C330" s="234" t="s">
        <v>491</v>
      </c>
      <c r="D330" s="235">
        <v>1</v>
      </c>
      <c r="E330" s="234" t="s">
        <v>494</v>
      </c>
      <c r="F330" s="236">
        <v>3000</v>
      </c>
      <c r="G330" s="237">
        <v>3000</v>
      </c>
      <c r="H330" s="236">
        <v>1280</v>
      </c>
      <c r="I330" s="237">
        <v>953</v>
      </c>
      <c r="J330" s="236">
        <v>2858</v>
      </c>
      <c r="K330" s="237">
        <v>2096</v>
      </c>
      <c r="L330" s="236">
        <v>2434</v>
      </c>
      <c r="M330" s="237">
        <v>2151</v>
      </c>
      <c r="N330" s="236">
        <f t="shared" si="5"/>
        <v>645408.52647325955</v>
      </c>
      <c r="O330" s="237">
        <f t="shared" si="5"/>
        <v>587115.22812066006</v>
      </c>
      <c r="P330" s="238">
        <v>1</v>
      </c>
      <c r="Q330" s="239">
        <v>1</v>
      </c>
      <c r="R330" s="238">
        <v>1</v>
      </c>
      <c r="S330" s="239">
        <v>1</v>
      </c>
      <c r="T330" s="240"/>
      <c r="U330" s="241"/>
      <c r="V330" s="237"/>
    </row>
    <row r="331" spans="1:22" x14ac:dyDescent="0.2">
      <c r="A331" s="233" t="s">
        <v>192</v>
      </c>
      <c r="B331" s="234" t="s">
        <v>406</v>
      </c>
      <c r="C331" s="234" t="s">
        <v>491</v>
      </c>
      <c r="D331" s="235">
        <v>0</v>
      </c>
      <c r="E331" s="234" t="s">
        <v>490</v>
      </c>
      <c r="F331" s="236">
        <v>3000</v>
      </c>
      <c r="G331" s="237">
        <v>3000</v>
      </c>
      <c r="H331" s="236">
        <v>831</v>
      </c>
      <c r="I331" s="237">
        <v>1461</v>
      </c>
      <c r="J331" s="236">
        <v>1395</v>
      </c>
      <c r="K331" s="237">
        <v>1811</v>
      </c>
      <c r="L331" s="236">
        <v>1571</v>
      </c>
      <c r="M331" s="237">
        <v>1993</v>
      </c>
      <c r="N331" s="236">
        <f t="shared" si="5"/>
        <v>469608.50167478272</v>
      </c>
      <c r="O331" s="237">
        <f t="shared" si="5"/>
        <v>501143.15685995668</v>
      </c>
      <c r="P331" s="238">
        <v>1</v>
      </c>
      <c r="Q331" s="239">
        <v>1</v>
      </c>
      <c r="R331" s="238">
        <v>1</v>
      </c>
      <c r="S331" s="239">
        <v>1</v>
      </c>
      <c r="T331" s="240"/>
      <c r="U331" s="241"/>
      <c r="V331" s="237"/>
    </row>
    <row r="332" spans="1:22" x14ac:dyDescent="0.2">
      <c r="A332" s="233" t="s">
        <v>192</v>
      </c>
      <c r="B332" s="234" t="s">
        <v>406</v>
      </c>
      <c r="C332" s="234" t="s">
        <v>491</v>
      </c>
      <c r="D332" s="235">
        <v>0</v>
      </c>
      <c r="E332" s="234" t="s">
        <v>490</v>
      </c>
      <c r="F332" s="236">
        <v>3000</v>
      </c>
      <c r="G332" s="237">
        <v>3000</v>
      </c>
      <c r="H332" s="236">
        <v>806</v>
      </c>
      <c r="I332" s="237">
        <v>889</v>
      </c>
      <c r="J332" s="236">
        <v>1266</v>
      </c>
      <c r="K332" s="237">
        <v>1450</v>
      </c>
      <c r="L332" s="236">
        <v>1614</v>
      </c>
      <c r="M332" s="237">
        <v>1476</v>
      </c>
      <c r="N332" s="236">
        <f t="shared" si="5"/>
        <v>472855.8846651768</v>
      </c>
      <c r="O332" s="237">
        <f t="shared" si="5"/>
        <v>462405.2849472934</v>
      </c>
      <c r="P332" s="238">
        <v>1</v>
      </c>
      <c r="Q332" s="239">
        <v>1</v>
      </c>
      <c r="R332" s="238">
        <v>1</v>
      </c>
      <c r="S332" s="239">
        <v>1</v>
      </c>
      <c r="T332" s="240"/>
      <c r="U332" s="241"/>
      <c r="V332" s="237"/>
    </row>
    <row r="333" spans="1:22" x14ac:dyDescent="0.2">
      <c r="A333" s="233" t="s">
        <v>192</v>
      </c>
      <c r="B333" s="234" t="s">
        <v>406</v>
      </c>
      <c r="C333" s="234" t="s">
        <v>495</v>
      </c>
      <c r="D333" s="235">
        <v>0</v>
      </c>
      <c r="E333" s="234" t="s">
        <v>490</v>
      </c>
      <c r="F333" s="236">
        <v>75</v>
      </c>
      <c r="G333" s="237">
        <v>75</v>
      </c>
      <c r="H333" s="236">
        <v>50</v>
      </c>
      <c r="I333" s="237">
        <v>36</v>
      </c>
      <c r="J333" s="236">
        <v>45</v>
      </c>
      <c r="K333" s="237">
        <v>50</v>
      </c>
      <c r="L333" s="236">
        <v>19</v>
      </c>
      <c r="M333" s="237">
        <v>72</v>
      </c>
      <c r="N333" s="236">
        <f t="shared" si="5"/>
        <v>43580.449887761824</v>
      </c>
      <c r="O333" s="237">
        <f t="shared" si="5"/>
        <v>48258.172764481096</v>
      </c>
      <c r="P333" s="238">
        <v>1</v>
      </c>
      <c r="Q333" s="239">
        <v>1</v>
      </c>
      <c r="R333" s="238">
        <v>1</v>
      </c>
      <c r="S333" s="239">
        <v>1</v>
      </c>
      <c r="T333" s="240"/>
      <c r="U333" s="241"/>
      <c r="V333" s="237"/>
    </row>
    <row r="334" spans="1:22" x14ac:dyDescent="0.2">
      <c r="A334" s="233" t="s">
        <v>192</v>
      </c>
      <c r="B334" s="234" t="s">
        <v>406</v>
      </c>
      <c r="C334" s="234" t="s">
        <v>495</v>
      </c>
      <c r="D334" s="235">
        <v>0</v>
      </c>
      <c r="E334" s="234" t="s">
        <v>490</v>
      </c>
      <c r="F334" s="236">
        <v>75</v>
      </c>
      <c r="G334" s="237">
        <v>75</v>
      </c>
      <c r="H334" s="236">
        <v>5</v>
      </c>
      <c r="I334" s="237">
        <v>55</v>
      </c>
      <c r="J334" s="236">
        <v>5</v>
      </c>
      <c r="K334" s="237">
        <v>65</v>
      </c>
      <c r="L334" s="236">
        <v>6</v>
      </c>
      <c r="M334" s="237">
        <v>47</v>
      </c>
      <c r="N334" s="236">
        <f t="shared" si="5"/>
        <v>33173.495099725813</v>
      </c>
      <c r="O334" s="237">
        <f t="shared" si="5"/>
        <v>46799.899847697729</v>
      </c>
      <c r="P334" s="238">
        <v>1</v>
      </c>
      <c r="Q334" s="239">
        <v>1</v>
      </c>
      <c r="R334" s="238">
        <v>1</v>
      </c>
      <c r="S334" s="239">
        <v>1</v>
      </c>
      <c r="T334" s="240"/>
      <c r="U334" s="241"/>
      <c r="V334" s="237"/>
    </row>
    <row r="335" spans="1:22" x14ac:dyDescent="0.2">
      <c r="A335" s="233" t="s">
        <v>192</v>
      </c>
      <c r="B335" s="234" t="s">
        <v>406</v>
      </c>
      <c r="C335" s="234" t="s">
        <v>493</v>
      </c>
      <c r="D335" s="235">
        <v>0</v>
      </c>
      <c r="E335" s="234" t="s">
        <v>490</v>
      </c>
      <c r="F335" s="236">
        <v>70</v>
      </c>
      <c r="G335" s="237">
        <v>70</v>
      </c>
      <c r="H335" s="236">
        <v>70</v>
      </c>
      <c r="I335" s="237">
        <v>70</v>
      </c>
      <c r="J335" s="236">
        <v>70</v>
      </c>
      <c r="K335" s="237">
        <v>70</v>
      </c>
      <c r="L335" s="236">
        <v>70</v>
      </c>
      <c r="M335" s="237">
        <v>70</v>
      </c>
      <c r="N335" s="236">
        <f t="shared" si="5"/>
        <v>29058.293130757651</v>
      </c>
      <c r="O335" s="237">
        <f t="shared" si="5"/>
        <v>29058.293130757651</v>
      </c>
      <c r="P335" s="238">
        <v>1</v>
      </c>
      <c r="Q335" s="239">
        <v>1</v>
      </c>
      <c r="R335" s="238">
        <v>1</v>
      </c>
      <c r="S335" s="239">
        <v>1</v>
      </c>
      <c r="T335" s="240"/>
      <c r="U335" s="241"/>
      <c r="V335" s="237"/>
    </row>
    <row r="336" spans="1:22" x14ac:dyDescent="0.2">
      <c r="A336" s="233" t="s">
        <v>192</v>
      </c>
      <c r="B336" s="234" t="s">
        <v>406</v>
      </c>
      <c r="C336" s="234" t="s">
        <v>493</v>
      </c>
      <c r="D336" s="235">
        <v>0</v>
      </c>
      <c r="E336" s="234" t="s">
        <v>490</v>
      </c>
      <c r="F336" s="236">
        <v>50</v>
      </c>
      <c r="G336" s="237">
        <v>50</v>
      </c>
      <c r="H336" s="236">
        <v>50</v>
      </c>
      <c r="I336" s="237">
        <v>50</v>
      </c>
      <c r="J336" s="236">
        <v>50</v>
      </c>
      <c r="K336" s="237">
        <v>50</v>
      </c>
      <c r="L336" s="236">
        <v>50</v>
      </c>
      <c r="M336" s="237">
        <v>50</v>
      </c>
      <c r="N336" s="236">
        <f t="shared" si="5"/>
        <v>24402.237516078338</v>
      </c>
      <c r="O336" s="237">
        <f t="shared" si="5"/>
        <v>24402.237516078338</v>
      </c>
      <c r="P336" s="238">
        <v>1</v>
      </c>
      <c r="Q336" s="239">
        <v>1</v>
      </c>
      <c r="R336" s="238">
        <v>1</v>
      </c>
      <c r="S336" s="239">
        <v>1</v>
      </c>
      <c r="T336" s="240"/>
      <c r="U336" s="241"/>
      <c r="V336" s="237"/>
    </row>
    <row r="337" spans="1:22" x14ac:dyDescent="0.2">
      <c r="A337" s="233" t="s">
        <v>192</v>
      </c>
      <c r="B337" s="234" t="s">
        <v>406</v>
      </c>
      <c r="C337" s="234" t="s">
        <v>495</v>
      </c>
      <c r="D337" s="235">
        <v>0</v>
      </c>
      <c r="E337" s="234" t="s">
        <v>490</v>
      </c>
      <c r="F337" s="236">
        <v>0</v>
      </c>
      <c r="G337" s="237">
        <v>0</v>
      </c>
      <c r="H337" s="236">
        <v>0</v>
      </c>
      <c r="I337" s="237">
        <v>0</v>
      </c>
      <c r="J337" s="236">
        <v>0</v>
      </c>
      <c r="K337" s="237">
        <v>0</v>
      </c>
      <c r="L337" s="236">
        <v>0</v>
      </c>
      <c r="M337" s="237">
        <v>0</v>
      </c>
      <c r="N337" s="236">
        <f t="shared" si="5"/>
        <v>0</v>
      </c>
      <c r="O337" s="237">
        <f t="shared" si="5"/>
        <v>0</v>
      </c>
      <c r="P337" s="238">
        <v>1</v>
      </c>
      <c r="Q337" s="239">
        <v>1</v>
      </c>
      <c r="R337" s="238">
        <v>1</v>
      </c>
      <c r="S337" s="239">
        <v>1</v>
      </c>
      <c r="T337" s="240"/>
      <c r="U337" s="241"/>
      <c r="V337" s="237"/>
    </row>
    <row r="338" spans="1:22" x14ac:dyDescent="0.2">
      <c r="A338" s="233" t="s">
        <v>192</v>
      </c>
      <c r="B338" s="234" t="s">
        <v>406</v>
      </c>
      <c r="C338" s="234" t="s">
        <v>495</v>
      </c>
      <c r="D338" s="235">
        <v>0</v>
      </c>
      <c r="E338" s="234" t="s">
        <v>490</v>
      </c>
      <c r="F338" s="236">
        <v>30</v>
      </c>
      <c r="G338" s="237">
        <v>30</v>
      </c>
      <c r="H338" s="236">
        <v>30</v>
      </c>
      <c r="I338" s="237">
        <v>30</v>
      </c>
      <c r="J338" s="236">
        <v>30</v>
      </c>
      <c r="K338" s="237">
        <v>30</v>
      </c>
      <c r="L338" s="236">
        <v>30</v>
      </c>
      <c r="M338" s="237">
        <v>30</v>
      </c>
      <c r="N338" s="236">
        <f t="shared" si="5"/>
        <v>27467.828263978608</v>
      </c>
      <c r="O338" s="237">
        <f t="shared" si="5"/>
        <v>27467.828263978608</v>
      </c>
      <c r="P338" s="238">
        <v>1</v>
      </c>
      <c r="Q338" s="239">
        <v>1</v>
      </c>
      <c r="R338" s="238">
        <v>1</v>
      </c>
      <c r="S338" s="239">
        <v>1</v>
      </c>
      <c r="T338" s="240"/>
      <c r="U338" s="241"/>
      <c r="V338" s="237"/>
    </row>
    <row r="339" spans="1:22" x14ac:dyDescent="0.2">
      <c r="A339" s="233" t="s">
        <v>192</v>
      </c>
      <c r="B339" s="234" t="s">
        <v>406</v>
      </c>
      <c r="C339" s="234" t="s">
        <v>491</v>
      </c>
      <c r="D339" s="235">
        <v>0</v>
      </c>
      <c r="E339" s="234" t="s">
        <v>490</v>
      </c>
      <c r="F339" s="236">
        <v>250</v>
      </c>
      <c r="G339" s="237">
        <v>250</v>
      </c>
      <c r="H339" s="236">
        <v>264</v>
      </c>
      <c r="I339" s="237">
        <v>60</v>
      </c>
      <c r="J339" s="236">
        <v>313</v>
      </c>
      <c r="K339" s="237">
        <v>92</v>
      </c>
      <c r="L339" s="236">
        <v>496</v>
      </c>
      <c r="M339" s="237">
        <v>139</v>
      </c>
      <c r="N339" s="236">
        <f t="shared" si="5"/>
        <v>123681.13693191613</v>
      </c>
      <c r="O339" s="237">
        <f t="shared" si="5"/>
        <v>76589.740556179793</v>
      </c>
      <c r="P339" s="238">
        <v>1</v>
      </c>
      <c r="Q339" s="239">
        <v>1</v>
      </c>
      <c r="R339" s="238">
        <v>1</v>
      </c>
      <c r="S339" s="239">
        <v>1</v>
      </c>
      <c r="T339" s="240"/>
      <c r="U339" s="241"/>
      <c r="V339" s="237"/>
    </row>
    <row r="340" spans="1:22" x14ac:dyDescent="0.2">
      <c r="A340" s="233" t="s">
        <v>192</v>
      </c>
      <c r="B340" s="234" t="s">
        <v>406</v>
      </c>
      <c r="C340" s="234" t="s">
        <v>491</v>
      </c>
      <c r="D340" s="235">
        <v>0</v>
      </c>
      <c r="E340" s="234" t="s">
        <v>490</v>
      </c>
      <c r="F340" s="236">
        <v>800</v>
      </c>
      <c r="G340" s="237">
        <v>800</v>
      </c>
      <c r="H340" s="236">
        <v>164</v>
      </c>
      <c r="I340" s="237">
        <v>354</v>
      </c>
      <c r="J340" s="236">
        <v>252</v>
      </c>
      <c r="K340" s="237">
        <v>541</v>
      </c>
      <c r="L340" s="236">
        <v>268</v>
      </c>
      <c r="M340" s="237">
        <v>368</v>
      </c>
      <c r="N340" s="236">
        <f t="shared" si="5"/>
        <v>161063.12967983584</v>
      </c>
      <c r="O340" s="237">
        <f t="shared" si="5"/>
        <v>190438.72812105931</v>
      </c>
      <c r="P340" s="238">
        <v>1</v>
      </c>
      <c r="Q340" s="239">
        <v>1</v>
      </c>
      <c r="R340" s="238">
        <v>1</v>
      </c>
      <c r="S340" s="239">
        <v>1</v>
      </c>
      <c r="T340" s="240"/>
      <c r="U340" s="241"/>
      <c r="V340" s="237"/>
    </row>
    <row r="341" spans="1:22" x14ac:dyDescent="0.2">
      <c r="A341" s="233" t="s">
        <v>192</v>
      </c>
      <c r="B341" s="234" t="s">
        <v>406</v>
      </c>
      <c r="C341" s="234" t="s">
        <v>495</v>
      </c>
      <c r="D341" s="235">
        <v>0</v>
      </c>
      <c r="E341" s="234" t="s">
        <v>490</v>
      </c>
      <c r="F341" s="236">
        <v>999</v>
      </c>
      <c r="G341" s="237">
        <v>999</v>
      </c>
      <c r="H341" s="236">
        <v>56</v>
      </c>
      <c r="I341" s="237">
        <v>42</v>
      </c>
      <c r="J341" s="236">
        <v>68</v>
      </c>
      <c r="K341" s="237">
        <v>67</v>
      </c>
      <c r="L341" s="236">
        <v>133</v>
      </c>
      <c r="M341" s="237">
        <v>105</v>
      </c>
      <c r="N341" s="236">
        <f t="shared" si="5"/>
        <v>174224.41698269543</v>
      </c>
      <c r="O341" s="237">
        <f t="shared" si="5"/>
        <v>171501.6300959842</v>
      </c>
      <c r="P341" s="238">
        <v>1</v>
      </c>
      <c r="Q341" s="239">
        <v>1</v>
      </c>
      <c r="R341" s="238">
        <v>1</v>
      </c>
      <c r="S341" s="239">
        <v>1</v>
      </c>
      <c r="T341" s="240"/>
      <c r="U341" s="241"/>
      <c r="V341" s="237"/>
    </row>
    <row r="342" spans="1:22" x14ac:dyDescent="0.2">
      <c r="A342" s="233" t="s">
        <v>192</v>
      </c>
      <c r="B342" s="234" t="s">
        <v>406</v>
      </c>
      <c r="C342" s="234" t="s">
        <v>495</v>
      </c>
      <c r="D342" s="235">
        <v>0</v>
      </c>
      <c r="E342" s="234" t="s">
        <v>490</v>
      </c>
      <c r="F342" s="236">
        <v>100</v>
      </c>
      <c r="G342" s="237">
        <v>100</v>
      </c>
      <c r="H342" s="236">
        <v>38</v>
      </c>
      <c r="I342" s="237">
        <v>66</v>
      </c>
      <c r="J342" s="236">
        <v>64</v>
      </c>
      <c r="K342" s="237">
        <v>33</v>
      </c>
      <c r="L342" s="236">
        <v>28</v>
      </c>
      <c r="M342" s="237">
        <v>24</v>
      </c>
      <c r="N342" s="236">
        <f t="shared" si="5"/>
        <v>51696.399648450773</v>
      </c>
      <c r="O342" s="237">
        <f t="shared" si="5"/>
        <v>52091.993609761921</v>
      </c>
      <c r="P342" s="238">
        <v>1</v>
      </c>
      <c r="Q342" s="239">
        <v>1</v>
      </c>
      <c r="R342" s="238">
        <v>1</v>
      </c>
      <c r="S342" s="239">
        <v>1</v>
      </c>
      <c r="T342" s="240"/>
      <c r="U342" s="241"/>
      <c r="V342" s="237"/>
    </row>
    <row r="343" spans="1:22" x14ac:dyDescent="0.2">
      <c r="A343" s="233" t="s">
        <v>192</v>
      </c>
      <c r="B343" s="234" t="s">
        <v>406</v>
      </c>
      <c r="C343" s="234" t="s">
        <v>495</v>
      </c>
      <c r="D343" s="235">
        <v>0</v>
      </c>
      <c r="E343" s="234" t="s">
        <v>490</v>
      </c>
      <c r="F343" s="236">
        <v>120</v>
      </c>
      <c r="G343" s="237">
        <v>120</v>
      </c>
      <c r="H343" s="236">
        <v>51</v>
      </c>
      <c r="I343" s="237">
        <v>57</v>
      </c>
      <c r="J343" s="236">
        <v>76</v>
      </c>
      <c r="K343" s="237">
        <v>64</v>
      </c>
      <c r="L343" s="236">
        <v>54</v>
      </c>
      <c r="M343" s="237">
        <v>35</v>
      </c>
      <c r="N343" s="236">
        <f t="shared" si="5"/>
        <v>57828.888538657273</v>
      </c>
      <c r="O343" s="237">
        <f t="shared" si="5"/>
        <v>55576.210517038773</v>
      </c>
      <c r="P343" s="238">
        <v>1</v>
      </c>
      <c r="Q343" s="239">
        <v>1</v>
      </c>
      <c r="R343" s="238">
        <v>1</v>
      </c>
      <c r="S343" s="239">
        <v>1</v>
      </c>
      <c r="T343" s="240"/>
      <c r="U343" s="241"/>
      <c r="V343" s="237"/>
    </row>
    <row r="344" spans="1:22" x14ac:dyDescent="0.2">
      <c r="A344" s="233" t="s">
        <v>192</v>
      </c>
      <c r="B344" s="234" t="s">
        <v>406</v>
      </c>
      <c r="C344" s="234" t="s">
        <v>495</v>
      </c>
      <c r="D344" s="235">
        <v>0</v>
      </c>
      <c r="E344" s="234" t="s">
        <v>490</v>
      </c>
      <c r="F344" s="236">
        <v>175</v>
      </c>
      <c r="G344" s="237">
        <v>175</v>
      </c>
      <c r="H344" s="236">
        <v>11</v>
      </c>
      <c r="I344" s="237">
        <v>43</v>
      </c>
      <c r="J344" s="236">
        <v>13</v>
      </c>
      <c r="K344" s="237">
        <v>65</v>
      </c>
      <c r="L344" s="236">
        <v>21</v>
      </c>
      <c r="M344" s="237">
        <v>66</v>
      </c>
      <c r="N344" s="236">
        <f t="shared" si="5"/>
        <v>57828.888538657273</v>
      </c>
      <c r="O344" s="237">
        <f t="shared" si="5"/>
        <v>65856.025986555454</v>
      </c>
      <c r="P344" s="238">
        <v>1</v>
      </c>
      <c r="Q344" s="239">
        <v>1</v>
      </c>
      <c r="R344" s="238">
        <v>1</v>
      </c>
      <c r="S344" s="239">
        <v>1</v>
      </c>
      <c r="T344" s="240"/>
      <c r="U344" s="241"/>
      <c r="V344" s="237"/>
    </row>
    <row r="345" spans="1:22" x14ac:dyDescent="0.2">
      <c r="A345" s="233" t="s">
        <v>192</v>
      </c>
      <c r="B345" s="234" t="s">
        <v>406</v>
      </c>
      <c r="C345" s="234" t="s">
        <v>491</v>
      </c>
      <c r="D345" s="235">
        <v>1</v>
      </c>
      <c r="E345" s="234" t="s">
        <v>494</v>
      </c>
      <c r="F345" s="236">
        <v>1500</v>
      </c>
      <c r="G345" s="237">
        <v>1500</v>
      </c>
      <c r="H345" s="236">
        <v>0</v>
      </c>
      <c r="I345" s="237">
        <v>166</v>
      </c>
      <c r="J345" s="236">
        <v>164</v>
      </c>
      <c r="K345" s="237">
        <v>152</v>
      </c>
      <c r="L345" s="236">
        <v>219</v>
      </c>
      <c r="M345" s="237">
        <v>186</v>
      </c>
      <c r="N345" s="236">
        <f t="shared" si="5"/>
        <v>261778.64139592633</v>
      </c>
      <c r="O345" s="237">
        <f t="shared" si="5"/>
        <v>258070.48376534693</v>
      </c>
      <c r="P345" s="238">
        <v>1</v>
      </c>
      <c r="Q345" s="239">
        <v>1</v>
      </c>
      <c r="R345" s="238">
        <v>1</v>
      </c>
      <c r="S345" s="239">
        <v>1</v>
      </c>
      <c r="T345" s="240"/>
      <c r="U345" s="241"/>
      <c r="V345" s="237"/>
    </row>
    <row r="346" spans="1:22" x14ac:dyDescent="0.2">
      <c r="A346" s="233" t="s">
        <v>192</v>
      </c>
      <c r="B346" s="234" t="s">
        <v>406</v>
      </c>
      <c r="C346" s="234" t="s">
        <v>491</v>
      </c>
      <c r="D346" s="235">
        <v>0</v>
      </c>
      <c r="E346" s="234" t="s">
        <v>490</v>
      </c>
      <c r="F346" s="236">
        <v>800</v>
      </c>
      <c r="G346" s="237">
        <v>800</v>
      </c>
      <c r="H346" s="236">
        <v>831</v>
      </c>
      <c r="I346" s="237">
        <v>1461</v>
      </c>
      <c r="J346" s="236">
        <v>1395</v>
      </c>
      <c r="K346" s="237">
        <v>1811</v>
      </c>
      <c r="L346" s="236">
        <v>1571</v>
      </c>
      <c r="M346" s="237">
        <v>1993</v>
      </c>
      <c r="N346" s="236">
        <f t="shared" si="5"/>
        <v>289679.20206655283</v>
      </c>
      <c r="O346" s="237">
        <f t="shared" si="5"/>
        <v>326795.37421962922</v>
      </c>
      <c r="P346" s="238">
        <v>1</v>
      </c>
      <c r="Q346" s="239">
        <v>1</v>
      </c>
      <c r="R346" s="238">
        <v>1</v>
      </c>
      <c r="S346" s="239">
        <v>1</v>
      </c>
      <c r="T346" s="240"/>
      <c r="U346" s="241"/>
      <c r="V346" s="237"/>
    </row>
    <row r="347" spans="1:22" x14ac:dyDescent="0.2">
      <c r="A347" s="233" t="s">
        <v>192</v>
      </c>
      <c r="B347" s="234" t="s">
        <v>406</v>
      </c>
      <c r="C347" s="234" t="s">
        <v>491</v>
      </c>
      <c r="D347" s="235">
        <v>0</v>
      </c>
      <c r="E347" s="234" t="s">
        <v>490</v>
      </c>
      <c r="F347" s="236">
        <v>145</v>
      </c>
      <c r="G347" s="237">
        <v>145</v>
      </c>
      <c r="H347" s="236">
        <v>22</v>
      </c>
      <c r="I347" s="237">
        <v>747</v>
      </c>
      <c r="J347" s="236">
        <v>47</v>
      </c>
      <c r="K347" s="237">
        <v>1069</v>
      </c>
      <c r="L347" s="236">
        <v>90</v>
      </c>
      <c r="M347" s="237">
        <v>818</v>
      </c>
      <c r="N347" s="236">
        <f t="shared" si="5"/>
        <v>52853.486189192132</v>
      </c>
      <c r="O347" s="237">
        <f t="shared" si="5"/>
        <v>176991.59590559508</v>
      </c>
      <c r="P347" s="238">
        <v>1</v>
      </c>
      <c r="Q347" s="239">
        <v>1</v>
      </c>
      <c r="R347" s="238">
        <v>1</v>
      </c>
      <c r="S347" s="239">
        <v>1</v>
      </c>
      <c r="T347" s="240"/>
      <c r="U347" s="241"/>
      <c r="V347" s="237"/>
    </row>
    <row r="348" spans="1:22" x14ac:dyDescent="0.2">
      <c r="A348" s="233" t="s">
        <v>192</v>
      </c>
      <c r="B348" s="234" t="s">
        <v>406</v>
      </c>
      <c r="C348" s="234" t="s">
        <v>491</v>
      </c>
      <c r="D348" s="235">
        <v>0</v>
      </c>
      <c r="E348" s="234" t="s">
        <v>490</v>
      </c>
      <c r="F348" s="236">
        <v>145</v>
      </c>
      <c r="G348" s="237">
        <v>145</v>
      </c>
      <c r="H348" s="236">
        <v>69</v>
      </c>
      <c r="I348" s="237">
        <v>143</v>
      </c>
      <c r="J348" s="236">
        <v>136</v>
      </c>
      <c r="K348" s="237">
        <v>181</v>
      </c>
      <c r="L348" s="236">
        <v>145</v>
      </c>
      <c r="M348" s="237">
        <v>285</v>
      </c>
      <c r="N348" s="236">
        <f t="shared" si="5"/>
        <v>61701.059026509043</v>
      </c>
      <c r="O348" s="237">
        <f t="shared" si="5"/>
        <v>82451.863404561271</v>
      </c>
      <c r="P348" s="238">
        <v>1</v>
      </c>
      <c r="Q348" s="239">
        <v>1</v>
      </c>
      <c r="R348" s="238">
        <v>1</v>
      </c>
      <c r="S348" s="239">
        <v>1</v>
      </c>
      <c r="T348" s="240"/>
      <c r="U348" s="241"/>
      <c r="V348" s="237"/>
    </row>
    <row r="349" spans="1:22" x14ac:dyDescent="0.2">
      <c r="A349" s="233" t="s">
        <v>192</v>
      </c>
      <c r="B349" s="234" t="s">
        <v>406</v>
      </c>
      <c r="C349" s="234" t="s">
        <v>491</v>
      </c>
      <c r="D349" s="235">
        <v>0</v>
      </c>
      <c r="E349" s="234" t="s">
        <v>490</v>
      </c>
      <c r="F349" s="236">
        <v>80</v>
      </c>
      <c r="G349" s="237">
        <v>80</v>
      </c>
      <c r="H349" s="236">
        <v>147</v>
      </c>
      <c r="I349" s="237">
        <v>15</v>
      </c>
      <c r="J349" s="236">
        <v>130</v>
      </c>
      <c r="K349" s="237">
        <v>48</v>
      </c>
      <c r="L349" s="236">
        <v>136</v>
      </c>
      <c r="M349" s="237">
        <v>54</v>
      </c>
      <c r="N349" s="236">
        <f t="shared" si="5"/>
        <v>51523.187468175965</v>
      </c>
      <c r="O349" s="237">
        <f t="shared" si="5"/>
        <v>34955.605019492585</v>
      </c>
      <c r="P349" s="238">
        <v>1</v>
      </c>
      <c r="Q349" s="239">
        <v>1</v>
      </c>
      <c r="R349" s="238">
        <v>1</v>
      </c>
      <c r="S349" s="239">
        <v>1</v>
      </c>
      <c r="T349" s="240"/>
      <c r="U349" s="241"/>
      <c r="V349" s="237"/>
    </row>
    <row r="350" spans="1:22" x14ac:dyDescent="0.2">
      <c r="A350" s="233" t="s">
        <v>192</v>
      </c>
      <c r="B350" s="234" t="s">
        <v>406</v>
      </c>
      <c r="C350" s="234" t="s">
        <v>491</v>
      </c>
      <c r="D350" s="235">
        <v>0</v>
      </c>
      <c r="E350" s="234" t="s">
        <v>490</v>
      </c>
      <c r="F350" s="236">
        <v>80</v>
      </c>
      <c r="G350" s="237">
        <v>80</v>
      </c>
      <c r="H350" s="236">
        <v>42</v>
      </c>
      <c r="I350" s="237">
        <v>95</v>
      </c>
      <c r="J350" s="236">
        <v>111</v>
      </c>
      <c r="K350" s="237">
        <v>157</v>
      </c>
      <c r="L350" s="236">
        <v>103</v>
      </c>
      <c r="M350" s="237">
        <v>177</v>
      </c>
      <c r="N350" s="236">
        <f t="shared" si="5"/>
        <v>45374.123637193465</v>
      </c>
      <c r="O350" s="237">
        <f t="shared" si="5"/>
        <v>56451.887915029009</v>
      </c>
      <c r="P350" s="238">
        <v>1</v>
      </c>
      <c r="Q350" s="239">
        <v>1</v>
      </c>
      <c r="R350" s="238">
        <v>1</v>
      </c>
      <c r="S350" s="239">
        <v>1</v>
      </c>
      <c r="T350" s="240"/>
      <c r="U350" s="241"/>
      <c r="V350" s="237"/>
    </row>
    <row r="351" spans="1:22" x14ac:dyDescent="0.2">
      <c r="A351" s="233" t="s">
        <v>194</v>
      </c>
      <c r="B351" s="234" t="s">
        <v>407</v>
      </c>
      <c r="C351" s="234" t="s">
        <v>489</v>
      </c>
      <c r="D351" s="235">
        <v>1</v>
      </c>
      <c r="E351" s="234" t="s">
        <v>494</v>
      </c>
      <c r="F351" s="236">
        <v>41382</v>
      </c>
      <c r="G351" s="237">
        <v>41382</v>
      </c>
      <c r="H351" s="236">
        <v>24422</v>
      </c>
      <c r="I351" s="237">
        <v>35647</v>
      </c>
      <c r="J351" s="236">
        <v>38121</v>
      </c>
      <c r="K351" s="237">
        <v>48285</v>
      </c>
      <c r="L351" s="236">
        <v>27235</v>
      </c>
      <c r="M351" s="237">
        <v>33477</v>
      </c>
      <c r="N351" s="236">
        <f t="shared" si="5"/>
        <v>4400007.6601692932</v>
      </c>
      <c r="O351" s="237">
        <f t="shared" si="5"/>
        <v>4807383.7049443899</v>
      </c>
      <c r="P351" s="238">
        <v>1</v>
      </c>
      <c r="Q351" s="239">
        <v>1</v>
      </c>
      <c r="R351" s="238">
        <v>1</v>
      </c>
      <c r="S351" s="239">
        <v>1</v>
      </c>
      <c r="T351" s="240">
        <v>11075671.519303011</v>
      </c>
      <c r="U351" s="241">
        <v>11696311.093847631</v>
      </c>
      <c r="V351" s="237">
        <v>11385991.306575321</v>
      </c>
    </row>
    <row r="352" spans="1:22" x14ac:dyDescent="0.2">
      <c r="A352" s="233" t="s">
        <v>194</v>
      </c>
      <c r="B352" s="234" t="s">
        <v>407</v>
      </c>
      <c r="C352" s="234" t="s">
        <v>489</v>
      </c>
      <c r="D352" s="235">
        <v>1</v>
      </c>
      <c r="E352" s="234" t="s">
        <v>494</v>
      </c>
      <c r="F352" s="236">
        <v>13558</v>
      </c>
      <c r="G352" s="237">
        <v>13558</v>
      </c>
      <c r="H352" s="236">
        <v>5755</v>
      </c>
      <c r="I352" s="237">
        <v>8812</v>
      </c>
      <c r="J352" s="236">
        <v>8452</v>
      </c>
      <c r="K352" s="237">
        <v>10226</v>
      </c>
      <c r="L352" s="236">
        <v>7903</v>
      </c>
      <c r="M352" s="237">
        <v>9730</v>
      </c>
      <c r="N352" s="236">
        <f t="shared" si="5"/>
        <v>1709777.1766709988</v>
      </c>
      <c r="O352" s="237">
        <f t="shared" si="5"/>
        <v>1810159.5162865359</v>
      </c>
      <c r="P352" s="238">
        <v>1</v>
      </c>
      <c r="Q352" s="239">
        <v>1</v>
      </c>
      <c r="R352" s="238">
        <v>1</v>
      </c>
      <c r="S352" s="239">
        <v>1</v>
      </c>
      <c r="T352" s="240"/>
      <c r="U352" s="241"/>
      <c r="V352" s="237"/>
    </row>
    <row r="353" spans="1:22" x14ac:dyDescent="0.2">
      <c r="A353" s="233" t="s">
        <v>194</v>
      </c>
      <c r="B353" s="234" t="s">
        <v>407</v>
      </c>
      <c r="C353" s="234" t="s">
        <v>489</v>
      </c>
      <c r="D353" s="235">
        <v>1</v>
      </c>
      <c r="E353" s="234" t="s">
        <v>494</v>
      </c>
      <c r="F353" s="236">
        <v>21500</v>
      </c>
      <c r="G353" s="237">
        <v>21500</v>
      </c>
      <c r="H353" s="236">
        <v>16585</v>
      </c>
      <c r="I353" s="237">
        <v>12870</v>
      </c>
      <c r="J353" s="236">
        <v>25463</v>
      </c>
      <c r="K353" s="237">
        <v>18987</v>
      </c>
      <c r="L353" s="236">
        <v>17296</v>
      </c>
      <c r="M353" s="237">
        <v>14699</v>
      </c>
      <c r="N353" s="236">
        <f t="shared" si="5"/>
        <v>2986643.9829263529</v>
      </c>
      <c r="O353" s="237">
        <f t="shared" si="5"/>
        <v>2677660.0808271309</v>
      </c>
      <c r="P353" s="238">
        <v>1</v>
      </c>
      <c r="Q353" s="239">
        <v>1</v>
      </c>
      <c r="R353" s="238">
        <v>1</v>
      </c>
      <c r="S353" s="239">
        <v>1</v>
      </c>
      <c r="T353" s="240"/>
      <c r="U353" s="241"/>
      <c r="V353" s="237"/>
    </row>
    <row r="354" spans="1:22" x14ac:dyDescent="0.2">
      <c r="A354" s="233" t="s">
        <v>194</v>
      </c>
      <c r="B354" s="234" t="s">
        <v>407</v>
      </c>
      <c r="C354" s="234" t="s">
        <v>489</v>
      </c>
      <c r="D354" s="235">
        <v>1</v>
      </c>
      <c r="E354" s="234" t="s">
        <v>494</v>
      </c>
      <c r="F354" s="236">
        <v>12000</v>
      </c>
      <c r="G354" s="237">
        <v>12000</v>
      </c>
      <c r="H354" s="236">
        <v>5418</v>
      </c>
      <c r="I354" s="237">
        <v>8009</v>
      </c>
      <c r="J354" s="236">
        <v>7542</v>
      </c>
      <c r="K354" s="237">
        <v>10404</v>
      </c>
      <c r="L354" s="236">
        <v>6916</v>
      </c>
      <c r="M354" s="237">
        <v>9558</v>
      </c>
      <c r="N354" s="236">
        <f t="shared" si="5"/>
        <v>1566478.1978578675</v>
      </c>
      <c r="O354" s="237">
        <f t="shared" si="5"/>
        <v>1732250.8347747268</v>
      </c>
      <c r="P354" s="238">
        <v>1</v>
      </c>
      <c r="Q354" s="239">
        <v>1</v>
      </c>
      <c r="R354" s="238">
        <v>1</v>
      </c>
      <c r="S354" s="239">
        <v>1</v>
      </c>
      <c r="T354" s="240"/>
      <c r="U354" s="241"/>
      <c r="V354" s="237"/>
    </row>
    <row r="355" spans="1:22" x14ac:dyDescent="0.2">
      <c r="A355" s="233" t="s">
        <v>194</v>
      </c>
      <c r="B355" s="234" t="s">
        <v>407</v>
      </c>
      <c r="C355" s="234" t="s">
        <v>489</v>
      </c>
      <c r="D355" s="235">
        <v>0</v>
      </c>
      <c r="E355" s="234" t="s">
        <v>490</v>
      </c>
      <c r="F355" s="236">
        <v>2200</v>
      </c>
      <c r="G355" s="237">
        <v>2200</v>
      </c>
      <c r="H355" s="236">
        <v>1052</v>
      </c>
      <c r="I355" s="237">
        <v>2337</v>
      </c>
      <c r="J355" s="236">
        <v>1636</v>
      </c>
      <c r="K355" s="237">
        <v>5191</v>
      </c>
      <c r="L355" s="236">
        <v>997</v>
      </c>
      <c r="M355" s="237">
        <v>2173</v>
      </c>
      <c r="N355" s="236">
        <f t="shared" si="5"/>
        <v>412764.50167849852</v>
      </c>
      <c r="O355" s="237">
        <f t="shared" si="5"/>
        <v>668856.95701484731</v>
      </c>
      <c r="P355" s="238">
        <v>1</v>
      </c>
      <c r="Q355" s="239">
        <v>1</v>
      </c>
      <c r="R355" s="238">
        <v>1</v>
      </c>
      <c r="S355" s="239">
        <v>1</v>
      </c>
      <c r="T355" s="240"/>
      <c r="U355" s="241"/>
      <c r="V355" s="237"/>
    </row>
    <row r="356" spans="1:22" x14ac:dyDescent="0.2">
      <c r="A356" s="233" t="s">
        <v>196</v>
      </c>
      <c r="B356" s="234" t="s">
        <v>408</v>
      </c>
      <c r="C356" s="234" t="s">
        <v>489</v>
      </c>
      <c r="D356" s="235">
        <v>1</v>
      </c>
      <c r="E356" s="234" t="s">
        <v>494</v>
      </c>
      <c r="F356" s="236">
        <v>64000</v>
      </c>
      <c r="G356" s="237">
        <v>64000</v>
      </c>
      <c r="H356" s="236">
        <v>24915</v>
      </c>
      <c r="I356" s="237">
        <v>37065</v>
      </c>
      <c r="J356" s="236">
        <v>45247</v>
      </c>
      <c r="K356" s="237">
        <v>46561</v>
      </c>
      <c r="L356" s="236">
        <v>34535</v>
      </c>
      <c r="M356" s="237">
        <v>35081</v>
      </c>
      <c r="N356" s="236">
        <f t="shared" si="5"/>
        <v>5559561.9093163554</v>
      </c>
      <c r="O356" s="237">
        <f t="shared" si="5"/>
        <v>5608699.9282329949</v>
      </c>
      <c r="P356" s="238">
        <v>1</v>
      </c>
      <c r="Q356" s="239">
        <v>1</v>
      </c>
      <c r="R356" s="238">
        <v>1</v>
      </c>
      <c r="S356" s="239">
        <v>1</v>
      </c>
      <c r="T356" s="240">
        <v>7637752.3001741357</v>
      </c>
      <c r="U356" s="241">
        <v>7712314.5997086335</v>
      </c>
      <c r="V356" s="237">
        <v>7675033.4499413846</v>
      </c>
    </row>
    <row r="357" spans="1:22" x14ac:dyDescent="0.2">
      <c r="A357" s="233" t="s">
        <v>196</v>
      </c>
      <c r="B357" s="234" t="s">
        <v>408</v>
      </c>
      <c r="C357" s="234" t="s">
        <v>489</v>
      </c>
      <c r="D357" s="235">
        <v>0</v>
      </c>
      <c r="E357" s="234" t="s">
        <v>490</v>
      </c>
      <c r="F357" s="236">
        <v>17800</v>
      </c>
      <c r="G357" s="237">
        <v>17800</v>
      </c>
      <c r="H357" s="236">
        <v>2410</v>
      </c>
      <c r="I357" s="237">
        <v>3377</v>
      </c>
      <c r="J357" s="236">
        <v>4358</v>
      </c>
      <c r="K357" s="237">
        <v>4204</v>
      </c>
      <c r="L357" s="236">
        <v>4137</v>
      </c>
      <c r="M357" s="237">
        <v>4207</v>
      </c>
      <c r="N357" s="236">
        <f t="shared" si="5"/>
        <v>1500645.749710216</v>
      </c>
      <c r="O357" s="237">
        <f t="shared" si="5"/>
        <v>1493112.2981407454</v>
      </c>
      <c r="P357" s="238">
        <v>1</v>
      </c>
      <c r="Q357" s="239">
        <v>1</v>
      </c>
      <c r="R357" s="238">
        <v>1</v>
      </c>
      <c r="S357" s="239">
        <v>1</v>
      </c>
      <c r="T357" s="240"/>
      <c r="U357" s="241"/>
      <c r="V357" s="237"/>
    </row>
    <row r="358" spans="1:22" x14ac:dyDescent="0.2">
      <c r="A358" s="233" t="s">
        <v>196</v>
      </c>
      <c r="B358" s="234" t="s">
        <v>408</v>
      </c>
      <c r="C358" s="234" t="s">
        <v>489</v>
      </c>
      <c r="D358" s="235">
        <v>0</v>
      </c>
      <c r="E358" s="234" t="s">
        <v>490</v>
      </c>
      <c r="F358" s="236">
        <v>1500</v>
      </c>
      <c r="G358" s="237">
        <v>1500</v>
      </c>
      <c r="H358" s="236">
        <v>304</v>
      </c>
      <c r="I358" s="237">
        <v>545</v>
      </c>
      <c r="J358" s="236">
        <v>559</v>
      </c>
      <c r="K358" s="237">
        <v>736</v>
      </c>
      <c r="L358" s="236">
        <v>737</v>
      </c>
      <c r="M358" s="237">
        <v>919</v>
      </c>
      <c r="N358" s="236">
        <f t="shared" si="5"/>
        <v>277537.61768712726</v>
      </c>
      <c r="O358" s="237">
        <f t="shared" si="5"/>
        <v>293983.99744094175</v>
      </c>
      <c r="P358" s="238">
        <v>1</v>
      </c>
      <c r="Q358" s="239">
        <v>1</v>
      </c>
      <c r="R358" s="238">
        <v>1</v>
      </c>
      <c r="S358" s="239">
        <v>1</v>
      </c>
      <c r="T358" s="240"/>
      <c r="U358" s="241"/>
      <c r="V358" s="237"/>
    </row>
    <row r="359" spans="1:22" x14ac:dyDescent="0.2">
      <c r="A359" s="233" t="s">
        <v>196</v>
      </c>
      <c r="B359" s="234" t="s">
        <v>408</v>
      </c>
      <c r="C359" s="234" t="s">
        <v>489</v>
      </c>
      <c r="D359" s="235">
        <v>0</v>
      </c>
      <c r="E359" s="234" t="s">
        <v>490</v>
      </c>
      <c r="F359" s="236">
        <v>1500</v>
      </c>
      <c r="G359" s="237">
        <v>1500</v>
      </c>
      <c r="H359" s="236">
        <v>331</v>
      </c>
      <c r="I359" s="237">
        <v>584</v>
      </c>
      <c r="J359" s="236">
        <v>629</v>
      </c>
      <c r="K359" s="237">
        <v>798</v>
      </c>
      <c r="L359" s="236">
        <v>581</v>
      </c>
      <c r="M359" s="237">
        <v>690</v>
      </c>
      <c r="N359" s="236">
        <f t="shared" si="5"/>
        <v>267611.62712011999</v>
      </c>
      <c r="O359" s="237">
        <f t="shared" si="5"/>
        <v>283087.90193648753</v>
      </c>
      <c r="P359" s="238">
        <v>1</v>
      </c>
      <c r="Q359" s="239">
        <v>1</v>
      </c>
      <c r="R359" s="238">
        <v>1</v>
      </c>
      <c r="S359" s="239">
        <v>1</v>
      </c>
      <c r="T359" s="240"/>
      <c r="U359" s="241"/>
      <c r="V359" s="237"/>
    </row>
    <row r="360" spans="1:22" x14ac:dyDescent="0.2">
      <c r="A360" s="233" t="s">
        <v>196</v>
      </c>
      <c r="B360" s="234" t="s">
        <v>408</v>
      </c>
      <c r="C360" s="234" t="s">
        <v>492</v>
      </c>
      <c r="D360" s="235">
        <v>0</v>
      </c>
      <c r="E360" s="234" t="s">
        <v>490</v>
      </c>
      <c r="F360" s="236">
        <v>50</v>
      </c>
      <c r="G360" s="237">
        <v>50</v>
      </c>
      <c r="H360" s="236">
        <v>10</v>
      </c>
      <c r="I360" s="237">
        <v>11</v>
      </c>
      <c r="J360" s="236">
        <v>28</v>
      </c>
      <c r="K360" s="237">
        <v>29</v>
      </c>
      <c r="L360" s="236">
        <v>27</v>
      </c>
      <c r="M360" s="237">
        <v>32</v>
      </c>
      <c r="N360" s="236">
        <f t="shared" si="5"/>
        <v>32395.396340316212</v>
      </c>
      <c r="O360" s="237">
        <f t="shared" si="5"/>
        <v>33430.473957463648</v>
      </c>
      <c r="P360" s="238">
        <v>1</v>
      </c>
      <c r="Q360" s="239">
        <v>1</v>
      </c>
      <c r="R360" s="238">
        <v>1</v>
      </c>
      <c r="S360" s="239">
        <v>1</v>
      </c>
      <c r="T360" s="240"/>
      <c r="U360" s="241"/>
      <c r="V360" s="237"/>
    </row>
    <row r="361" spans="1:22" x14ac:dyDescent="0.2">
      <c r="A361" s="233" t="s">
        <v>198</v>
      </c>
      <c r="B361" s="234" t="s">
        <v>409</v>
      </c>
      <c r="C361" s="234" t="s">
        <v>489</v>
      </c>
      <c r="D361" s="235">
        <v>1</v>
      </c>
      <c r="E361" s="234" t="s">
        <v>494</v>
      </c>
      <c r="F361" s="236">
        <v>24500</v>
      </c>
      <c r="G361" s="237">
        <v>24500</v>
      </c>
      <c r="H361" s="236">
        <v>16448</v>
      </c>
      <c r="I361" s="237">
        <v>18416</v>
      </c>
      <c r="J361" s="236">
        <v>22835</v>
      </c>
      <c r="K361" s="237">
        <v>26009</v>
      </c>
      <c r="L361" s="236">
        <v>23870</v>
      </c>
      <c r="M361" s="237">
        <v>20880</v>
      </c>
      <c r="N361" s="236">
        <f t="shared" si="5"/>
        <v>3052243.4084017733</v>
      </c>
      <c r="O361" s="237">
        <f t="shared" si="5"/>
        <v>3151015.787259378</v>
      </c>
      <c r="P361" s="238">
        <v>1</v>
      </c>
      <c r="Q361" s="239">
        <v>1</v>
      </c>
      <c r="R361" s="238">
        <v>1</v>
      </c>
      <c r="S361" s="239">
        <v>1</v>
      </c>
      <c r="T361" s="240">
        <v>3052243.4084017733</v>
      </c>
      <c r="U361" s="241">
        <v>3151015.787259378</v>
      </c>
      <c r="V361" s="237">
        <v>3101629.5978305759</v>
      </c>
    </row>
    <row r="362" spans="1:22" x14ac:dyDescent="0.2">
      <c r="A362" s="233" t="s">
        <v>200</v>
      </c>
      <c r="B362" s="234" t="s">
        <v>410</v>
      </c>
      <c r="C362" s="234" t="s">
        <v>489</v>
      </c>
      <c r="D362" s="235">
        <v>0</v>
      </c>
      <c r="E362" s="234" t="s">
        <v>490</v>
      </c>
      <c r="F362" s="236">
        <v>30000</v>
      </c>
      <c r="G362" s="237">
        <v>30000</v>
      </c>
      <c r="H362" s="236">
        <v>12026</v>
      </c>
      <c r="I362" s="237">
        <v>14076</v>
      </c>
      <c r="J362" s="236">
        <v>18464</v>
      </c>
      <c r="K362" s="237">
        <v>18136</v>
      </c>
      <c r="L362" s="236">
        <v>12684</v>
      </c>
      <c r="M362" s="237">
        <v>14268</v>
      </c>
      <c r="N362" s="236">
        <f t="shared" si="5"/>
        <v>2669538.9646256557</v>
      </c>
      <c r="O362" s="237">
        <f t="shared" si="5"/>
        <v>2656229.5919532813</v>
      </c>
      <c r="P362" s="238">
        <v>1</v>
      </c>
      <c r="Q362" s="239">
        <v>1</v>
      </c>
      <c r="R362" s="238">
        <v>1</v>
      </c>
      <c r="S362" s="239">
        <v>1</v>
      </c>
      <c r="T362" s="240">
        <v>5239369.4022149229</v>
      </c>
      <c r="U362" s="241">
        <v>5099518.6963645034</v>
      </c>
      <c r="V362" s="237">
        <v>5169444.0492897127</v>
      </c>
    </row>
    <row r="363" spans="1:22" x14ac:dyDescent="0.2">
      <c r="A363" s="233" t="s">
        <v>200</v>
      </c>
      <c r="B363" s="234" t="s">
        <v>410</v>
      </c>
      <c r="C363" s="234" t="s">
        <v>489</v>
      </c>
      <c r="D363" s="235">
        <v>0</v>
      </c>
      <c r="E363" s="234" t="s">
        <v>490</v>
      </c>
      <c r="F363" s="236">
        <v>6800</v>
      </c>
      <c r="G363" s="237">
        <v>6800</v>
      </c>
      <c r="H363" s="236">
        <v>2014</v>
      </c>
      <c r="I363" s="237">
        <v>2847</v>
      </c>
      <c r="J363" s="236">
        <v>3135</v>
      </c>
      <c r="K363" s="237">
        <v>3499</v>
      </c>
      <c r="L363" s="236">
        <v>3426</v>
      </c>
      <c r="M363" s="237">
        <v>3293</v>
      </c>
      <c r="N363" s="236">
        <f t="shared" si="5"/>
        <v>849397.8396108849</v>
      </c>
      <c r="O363" s="237">
        <f t="shared" si="5"/>
        <v>853856.43266258924</v>
      </c>
      <c r="P363" s="238">
        <v>1</v>
      </c>
      <c r="Q363" s="239">
        <v>1</v>
      </c>
      <c r="R363" s="238">
        <v>1</v>
      </c>
      <c r="S363" s="239">
        <v>1</v>
      </c>
      <c r="T363" s="240"/>
      <c r="U363" s="241"/>
      <c r="V363" s="237"/>
    </row>
    <row r="364" spans="1:22" x14ac:dyDescent="0.2">
      <c r="A364" s="233" t="s">
        <v>200</v>
      </c>
      <c r="B364" s="234" t="s">
        <v>410</v>
      </c>
      <c r="C364" s="234" t="s">
        <v>489</v>
      </c>
      <c r="D364" s="235">
        <v>1</v>
      </c>
      <c r="E364" s="234" t="s">
        <v>494</v>
      </c>
      <c r="F364" s="236">
        <v>6000</v>
      </c>
      <c r="G364" s="237">
        <v>6000</v>
      </c>
      <c r="H364" s="236">
        <v>2801</v>
      </c>
      <c r="I364" s="237">
        <v>3004</v>
      </c>
      <c r="J364" s="236">
        <v>3972</v>
      </c>
      <c r="K364" s="237">
        <v>3488</v>
      </c>
      <c r="L364" s="236">
        <v>6185</v>
      </c>
      <c r="M364" s="237">
        <v>4272</v>
      </c>
      <c r="N364" s="236">
        <f t="shared" si="5"/>
        <v>1106467.7416214994</v>
      </c>
      <c r="O364" s="237">
        <f t="shared" si="5"/>
        <v>975774.0228140722</v>
      </c>
      <c r="P364" s="238">
        <v>1</v>
      </c>
      <c r="Q364" s="239">
        <v>1</v>
      </c>
      <c r="R364" s="238">
        <v>1</v>
      </c>
      <c r="S364" s="239">
        <v>1</v>
      </c>
      <c r="T364" s="240"/>
      <c r="U364" s="241"/>
      <c r="V364" s="237"/>
    </row>
    <row r="365" spans="1:22" x14ac:dyDescent="0.2">
      <c r="A365" s="233" t="s">
        <v>200</v>
      </c>
      <c r="B365" s="234" t="s">
        <v>410</v>
      </c>
      <c r="C365" s="234" t="s">
        <v>491</v>
      </c>
      <c r="D365" s="235">
        <v>0</v>
      </c>
      <c r="E365" s="234" t="s">
        <v>490</v>
      </c>
      <c r="F365" s="236">
        <v>270</v>
      </c>
      <c r="G365" s="237">
        <v>270</v>
      </c>
      <c r="H365" s="236">
        <v>108</v>
      </c>
      <c r="I365" s="237">
        <v>133</v>
      </c>
      <c r="J365" s="236">
        <v>0</v>
      </c>
      <c r="K365" s="237">
        <v>0</v>
      </c>
      <c r="L365" s="236">
        <v>329</v>
      </c>
      <c r="M365" s="237">
        <v>294</v>
      </c>
      <c r="N365" s="236">
        <f t="shared" si="5"/>
        <v>105233.45591892091</v>
      </c>
      <c r="O365" s="237">
        <f t="shared" si="5"/>
        <v>100672.09636752083</v>
      </c>
      <c r="P365" s="238">
        <v>1</v>
      </c>
      <c r="Q365" s="239">
        <v>1</v>
      </c>
      <c r="R365" s="238">
        <v>1</v>
      </c>
      <c r="S365" s="239">
        <v>1</v>
      </c>
      <c r="T365" s="240"/>
      <c r="U365" s="241"/>
      <c r="V365" s="237"/>
    </row>
    <row r="366" spans="1:22" x14ac:dyDescent="0.2">
      <c r="A366" s="233" t="s">
        <v>200</v>
      </c>
      <c r="B366" s="234" t="s">
        <v>410</v>
      </c>
      <c r="C366" s="234" t="s">
        <v>489</v>
      </c>
      <c r="D366" s="235">
        <v>0</v>
      </c>
      <c r="E366" s="234" t="s">
        <v>490</v>
      </c>
      <c r="F366" s="236">
        <v>2500</v>
      </c>
      <c r="G366" s="237">
        <v>2500</v>
      </c>
      <c r="H366" s="236">
        <v>1365</v>
      </c>
      <c r="I366" s="237">
        <v>1708</v>
      </c>
      <c r="J366" s="236">
        <v>2463</v>
      </c>
      <c r="K366" s="237">
        <v>2654</v>
      </c>
      <c r="L366" s="236">
        <v>2596</v>
      </c>
      <c r="M366" s="237">
        <v>2613</v>
      </c>
      <c r="N366" s="236">
        <f t="shared" si="5"/>
        <v>508731.40043796104</v>
      </c>
      <c r="O366" s="237">
        <f t="shared" si="5"/>
        <v>512986.5525670388</v>
      </c>
      <c r="P366" s="238">
        <v>1</v>
      </c>
      <c r="Q366" s="239">
        <v>1</v>
      </c>
      <c r="R366" s="238">
        <v>1</v>
      </c>
      <c r="S366" s="239">
        <v>1</v>
      </c>
      <c r="T366" s="240"/>
      <c r="U366" s="241"/>
      <c r="V366" s="237"/>
    </row>
    <row r="367" spans="1:22" x14ac:dyDescent="0.2">
      <c r="A367" s="233" t="s">
        <v>202</v>
      </c>
      <c r="B367" s="234" t="s">
        <v>411</v>
      </c>
      <c r="C367" s="234" t="s">
        <v>489</v>
      </c>
      <c r="D367" s="235">
        <v>0</v>
      </c>
      <c r="E367" s="234" t="s">
        <v>490</v>
      </c>
      <c r="F367" s="236">
        <v>13000</v>
      </c>
      <c r="G367" s="237">
        <v>13000</v>
      </c>
      <c r="H367" s="236">
        <v>8369</v>
      </c>
      <c r="I367" s="237">
        <v>12080</v>
      </c>
      <c r="J367" s="236">
        <v>13146</v>
      </c>
      <c r="K367" s="237">
        <v>18542</v>
      </c>
      <c r="L367" s="236">
        <v>12449</v>
      </c>
      <c r="M367" s="237">
        <v>14258</v>
      </c>
      <c r="N367" s="236">
        <f t="shared" si="5"/>
        <v>1695032.2314677888</v>
      </c>
      <c r="O367" s="237">
        <f t="shared" si="5"/>
        <v>1946032.8323800792</v>
      </c>
      <c r="P367" s="238">
        <v>1</v>
      </c>
      <c r="Q367" s="239">
        <v>1</v>
      </c>
      <c r="R367" s="238">
        <v>1</v>
      </c>
      <c r="S367" s="239">
        <v>1</v>
      </c>
      <c r="T367" s="240">
        <v>5078741.7609914988</v>
      </c>
      <c r="U367" s="241">
        <v>4307048.9188947054</v>
      </c>
      <c r="V367" s="237">
        <v>4692895.3399431016</v>
      </c>
    </row>
    <row r="368" spans="1:22" x14ac:dyDescent="0.2">
      <c r="A368" s="233" t="s">
        <v>202</v>
      </c>
      <c r="B368" s="234" t="s">
        <v>411</v>
      </c>
      <c r="C368" s="234" t="s">
        <v>489</v>
      </c>
      <c r="D368" s="235">
        <v>0</v>
      </c>
      <c r="E368" s="234" t="s">
        <v>490</v>
      </c>
      <c r="F368" s="236">
        <v>9735</v>
      </c>
      <c r="G368" s="237">
        <v>9735</v>
      </c>
      <c r="H368" s="236">
        <v>6055</v>
      </c>
      <c r="I368" s="237">
        <v>5289</v>
      </c>
      <c r="J368" s="236">
        <v>8966</v>
      </c>
      <c r="K368" s="237">
        <v>6800</v>
      </c>
      <c r="L368" s="236">
        <v>26733</v>
      </c>
      <c r="M368" s="237">
        <v>4915</v>
      </c>
      <c r="N368" s="236">
        <f t="shared" si="5"/>
        <v>2165383.8040146106</v>
      </c>
      <c r="O368" s="237">
        <f t="shared" si="5"/>
        <v>1209798.8920760774</v>
      </c>
      <c r="P368" s="238">
        <v>1</v>
      </c>
      <c r="Q368" s="239">
        <v>1</v>
      </c>
      <c r="R368" s="238">
        <v>1</v>
      </c>
      <c r="S368" s="239">
        <v>1</v>
      </c>
      <c r="T368" s="240"/>
      <c r="U368" s="241"/>
      <c r="V368" s="237"/>
    </row>
    <row r="369" spans="1:22" x14ac:dyDescent="0.2">
      <c r="A369" s="233" t="s">
        <v>202</v>
      </c>
      <c r="B369" s="234" t="s">
        <v>411</v>
      </c>
      <c r="C369" s="234" t="s">
        <v>491</v>
      </c>
      <c r="D369" s="235">
        <v>0</v>
      </c>
      <c r="E369" s="234" t="s">
        <v>490</v>
      </c>
      <c r="F369" s="236">
        <v>5500</v>
      </c>
      <c r="G369" s="237">
        <v>5500</v>
      </c>
      <c r="H369" s="236">
        <v>2433</v>
      </c>
      <c r="I369" s="237">
        <v>2270</v>
      </c>
      <c r="J369" s="236">
        <v>3671</v>
      </c>
      <c r="K369" s="237">
        <v>2830</v>
      </c>
      <c r="L369" s="236">
        <v>3382</v>
      </c>
      <c r="M369" s="237">
        <v>2653</v>
      </c>
      <c r="N369" s="236">
        <f t="shared" si="5"/>
        <v>783982.51746242261</v>
      </c>
      <c r="O369" s="237">
        <f t="shared" si="5"/>
        <v>730402.77214568353</v>
      </c>
      <c r="P369" s="238">
        <v>1</v>
      </c>
      <c r="Q369" s="239">
        <v>1</v>
      </c>
      <c r="R369" s="238">
        <v>1</v>
      </c>
      <c r="S369" s="239">
        <v>1</v>
      </c>
      <c r="T369" s="240"/>
      <c r="U369" s="241"/>
      <c r="V369" s="237"/>
    </row>
    <row r="370" spans="1:22" x14ac:dyDescent="0.2">
      <c r="A370" s="233" t="s">
        <v>202</v>
      </c>
      <c r="B370" s="234" t="s">
        <v>411</v>
      </c>
      <c r="C370" s="234" t="s">
        <v>489</v>
      </c>
      <c r="D370" s="235">
        <v>0</v>
      </c>
      <c r="E370" s="234" t="s">
        <v>490</v>
      </c>
      <c r="F370" s="236">
        <v>2300</v>
      </c>
      <c r="G370" s="237">
        <v>2300</v>
      </c>
      <c r="H370" s="236">
        <v>1112</v>
      </c>
      <c r="I370" s="237">
        <v>1242</v>
      </c>
      <c r="J370" s="236">
        <v>1553</v>
      </c>
      <c r="K370" s="237">
        <v>1532</v>
      </c>
      <c r="L370" s="236">
        <v>1811</v>
      </c>
      <c r="M370" s="237">
        <v>1638</v>
      </c>
      <c r="N370" s="236">
        <f t="shared" si="5"/>
        <v>434343.20804667694</v>
      </c>
      <c r="O370" s="237">
        <f t="shared" si="5"/>
        <v>420814.42229286552</v>
      </c>
      <c r="P370" s="238">
        <v>1</v>
      </c>
      <c r="Q370" s="239">
        <v>1</v>
      </c>
      <c r="R370" s="238">
        <v>1</v>
      </c>
      <c r="S370" s="239">
        <v>1</v>
      </c>
      <c r="T370" s="240"/>
      <c r="U370" s="241"/>
      <c r="V370" s="237"/>
    </row>
    <row r="371" spans="1:22" x14ac:dyDescent="0.2">
      <c r="A371" s="233" t="s">
        <v>204</v>
      </c>
      <c r="B371" s="234" t="s">
        <v>412</v>
      </c>
      <c r="C371" s="234" t="s">
        <v>496</v>
      </c>
      <c r="D371" s="235">
        <v>1</v>
      </c>
      <c r="E371" s="234" t="s">
        <v>494</v>
      </c>
      <c r="F371" s="236">
        <v>6516</v>
      </c>
      <c r="G371" s="237">
        <v>6516</v>
      </c>
      <c r="H371" s="236">
        <v>2527</v>
      </c>
      <c r="I371" s="237">
        <v>1776</v>
      </c>
      <c r="J371" s="236">
        <v>2977</v>
      </c>
      <c r="K371" s="237">
        <v>2589</v>
      </c>
      <c r="L371" s="236">
        <v>2811</v>
      </c>
      <c r="M371" s="237">
        <v>2156</v>
      </c>
      <c r="N371" s="236">
        <f t="shared" si="5"/>
        <v>663642.28680515883</v>
      </c>
      <c r="O371" s="237">
        <f t="shared" si="5"/>
        <v>646451.82028021989</v>
      </c>
      <c r="P371" s="238">
        <v>1</v>
      </c>
      <c r="Q371" s="239">
        <v>1</v>
      </c>
      <c r="R371" s="238">
        <v>1</v>
      </c>
      <c r="S371" s="239">
        <v>1</v>
      </c>
      <c r="T371" s="240">
        <v>3619257.6740263319</v>
      </c>
      <c r="U371" s="241">
        <v>3454371.4499195255</v>
      </c>
      <c r="V371" s="237">
        <v>3536814.5619729287</v>
      </c>
    </row>
    <row r="372" spans="1:22" x14ac:dyDescent="0.2">
      <c r="A372" s="233" t="s">
        <v>204</v>
      </c>
      <c r="B372" s="234" t="s">
        <v>412</v>
      </c>
      <c r="C372" s="234" t="s">
        <v>496</v>
      </c>
      <c r="D372" s="235">
        <v>1</v>
      </c>
      <c r="E372" s="234" t="s">
        <v>494</v>
      </c>
      <c r="F372" s="236">
        <v>60000</v>
      </c>
      <c r="G372" s="237">
        <v>60000</v>
      </c>
      <c r="H372" s="236">
        <v>20617</v>
      </c>
      <c r="I372" s="237">
        <v>15316</v>
      </c>
      <c r="J372" s="236">
        <v>29363</v>
      </c>
      <c r="K372" s="237">
        <v>21436</v>
      </c>
      <c r="L372" s="236">
        <v>16927</v>
      </c>
      <c r="M372" s="237">
        <v>12036</v>
      </c>
      <c r="N372" s="236">
        <f t="shared" si="5"/>
        <v>2718492.2845004359</v>
      </c>
      <c r="O372" s="237">
        <f t="shared" si="5"/>
        <v>2564232.8359959181</v>
      </c>
      <c r="P372" s="238">
        <v>1</v>
      </c>
      <c r="Q372" s="239">
        <v>1</v>
      </c>
      <c r="R372" s="238">
        <v>1</v>
      </c>
      <c r="S372" s="239">
        <v>1</v>
      </c>
      <c r="T372" s="240"/>
      <c r="U372" s="241"/>
      <c r="V372" s="237"/>
    </row>
    <row r="373" spans="1:22" x14ac:dyDescent="0.2">
      <c r="A373" s="233" t="s">
        <v>204</v>
      </c>
      <c r="B373" s="234" t="s">
        <v>412</v>
      </c>
      <c r="C373" s="234" t="s">
        <v>496</v>
      </c>
      <c r="D373" s="235">
        <v>1</v>
      </c>
      <c r="E373" s="234" t="s">
        <v>494</v>
      </c>
      <c r="F373" s="236">
        <v>1200</v>
      </c>
      <c r="G373" s="237">
        <v>1200</v>
      </c>
      <c r="H373" s="236">
        <v>501</v>
      </c>
      <c r="I373" s="237">
        <v>420</v>
      </c>
      <c r="J373" s="236">
        <v>613</v>
      </c>
      <c r="K373" s="237">
        <v>636</v>
      </c>
      <c r="L373" s="236">
        <v>648</v>
      </c>
      <c r="M373" s="237">
        <v>730</v>
      </c>
      <c r="N373" s="236">
        <f t="shared" si="5"/>
        <v>237123.10272073722</v>
      </c>
      <c r="O373" s="237">
        <f t="shared" si="5"/>
        <v>243686.79364338762</v>
      </c>
      <c r="P373" s="238">
        <v>1</v>
      </c>
      <c r="Q373" s="239">
        <v>1</v>
      </c>
      <c r="R373" s="238">
        <v>1</v>
      </c>
      <c r="S373" s="239">
        <v>1</v>
      </c>
      <c r="T373" s="240"/>
      <c r="U373" s="241"/>
      <c r="V373" s="237"/>
    </row>
    <row r="374" spans="1:22" x14ac:dyDescent="0.2">
      <c r="A374" s="233" t="s">
        <v>206</v>
      </c>
      <c r="B374" s="234" t="s">
        <v>413</v>
      </c>
      <c r="C374" s="234" t="s">
        <v>489</v>
      </c>
      <c r="D374" s="235">
        <v>0</v>
      </c>
      <c r="E374" s="234" t="s">
        <v>490</v>
      </c>
      <c r="F374" s="236">
        <v>105000</v>
      </c>
      <c r="G374" s="237">
        <v>105000</v>
      </c>
      <c r="H374" s="236">
        <v>32270</v>
      </c>
      <c r="I374" s="237">
        <v>40303</v>
      </c>
      <c r="J374" s="236">
        <v>38258</v>
      </c>
      <c r="K374" s="237">
        <v>47921</v>
      </c>
      <c r="L374" s="236">
        <v>40863</v>
      </c>
      <c r="M374" s="237">
        <v>41751</v>
      </c>
      <c r="N374" s="236">
        <f t="shared" si="5"/>
        <v>6006636.0184546113</v>
      </c>
      <c r="O374" s="237">
        <f t="shared" si="5"/>
        <v>6219213.9724693568</v>
      </c>
      <c r="P374" s="238">
        <v>1</v>
      </c>
      <c r="Q374" s="239">
        <v>1</v>
      </c>
      <c r="R374" s="238">
        <v>1</v>
      </c>
      <c r="S374" s="239">
        <v>1</v>
      </c>
      <c r="T374" s="240">
        <v>11506066.239242774</v>
      </c>
      <c r="U374" s="241">
        <v>11929954.847643645</v>
      </c>
      <c r="V374" s="237">
        <v>11718010.54344321</v>
      </c>
    </row>
    <row r="375" spans="1:22" x14ac:dyDescent="0.2">
      <c r="A375" s="233" t="s">
        <v>206</v>
      </c>
      <c r="B375" s="234" t="s">
        <v>413</v>
      </c>
      <c r="C375" s="234" t="s">
        <v>489</v>
      </c>
      <c r="D375" s="235">
        <v>0</v>
      </c>
      <c r="E375" s="234" t="s">
        <v>490</v>
      </c>
      <c r="F375" s="236">
        <v>3000</v>
      </c>
      <c r="G375" s="237">
        <v>3000</v>
      </c>
      <c r="H375" s="236">
        <v>1494</v>
      </c>
      <c r="I375" s="237">
        <v>563</v>
      </c>
      <c r="J375" s="236">
        <v>1615</v>
      </c>
      <c r="K375" s="237">
        <v>740</v>
      </c>
      <c r="L375" s="236">
        <v>1778</v>
      </c>
      <c r="M375" s="237">
        <v>1069</v>
      </c>
      <c r="N375" s="236">
        <f t="shared" si="5"/>
        <v>485168.78897548188</v>
      </c>
      <c r="O375" s="237">
        <f t="shared" si="5"/>
        <v>431072.81101462693</v>
      </c>
      <c r="P375" s="238">
        <v>1</v>
      </c>
      <c r="Q375" s="239">
        <v>1</v>
      </c>
      <c r="R375" s="238">
        <v>1</v>
      </c>
      <c r="S375" s="239">
        <v>1</v>
      </c>
      <c r="T375" s="240"/>
      <c r="U375" s="241"/>
      <c r="V375" s="237"/>
    </row>
    <row r="376" spans="1:22" x14ac:dyDescent="0.2">
      <c r="A376" s="233" t="s">
        <v>206</v>
      </c>
      <c r="B376" s="234" t="s">
        <v>413</v>
      </c>
      <c r="C376" s="234" t="s">
        <v>489</v>
      </c>
      <c r="D376" s="235">
        <v>0</v>
      </c>
      <c r="E376" s="234" t="s">
        <v>490</v>
      </c>
      <c r="F376" s="236">
        <v>20000</v>
      </c>
      <c r="G376" s="237">
        <v>20000</v>
      </c>
      <c r="H376" s="236">
        <v>18128</v>
      </c>
      <c r="I376" s="237">
        <v>21454</v>
      </c>
      <c r="J376" s="236">
        <v>16408</v>
      </c>
      <c r="K376" s="237">
        <v>20744</v>
      </c>
      <c r="L376" s="236">
        <v>14816</v>
      </c>
      <c r="M376" s="237">
        <v>18251</v>
      </c>
      <c r="N376" s="236">
        <f t="shared" si="5"/>
        <v>2237501.2891124231</v>
      </c>
      <c r="O376" s="237">
        <f t="shared" si="5"/>
        <v>2379559.6383789559</v>
      </c>
      <c r="P376" s="238">
        <v>1</v>
      </c>
      <c r="Q376" s="239">
        <v>1</v>
      </c>
      <c r="R376" s="238">
        <v>1</v>
      </c>
      <c r="S376" s="239">
        <v>1</v>
      </c>
      <c r="T376" s="240"/>
      <c r="U376" s="241"/>
      <c r="V376" s="237"/>
    </row>
    <row r="377" spans="1:22" x14ac:dyDescent="0.2">
      <c r="A377" s="233" t="s">
        <v>206</v>
      </c>
      <c r="B377" s="234" t="s">
        <v>413</v>
      </c>
      <c r="C377" s="234" t="s">
        <v>489</v>
      </c>
      <c r="D377" s="235">
        <v>0</v>
      </c>
      <c r="E377" s="234" t="s">
        <v>490</v>
      </c>
      <c r="F377" s="236">
        <v>5300</v>
      </c>
      <c r="G377" s="237">
        <v>5300</v>
      </c>
      <c r="H377" s="236">
        <v>2819</v>
      </c>
      <c r="I377" s="237">
        <v>2452</v>
      </c>
      <c r="J377" s="236">
        <v>2649</v>
      </c>
      <c r="K377" s="237">
        <v>2798</v>
      </c>
      <c r="L377" s="236">
        <v>2516</v>
      </c>
      <c r="M377" s="237">
        <v>3164</v>
      </c>
      <c r="N377" s="236">
        <f t="shared" si="5"/>
        <v>716739.8678345849</v>
      </c>
      <c r="O377" s="237">
        <f t="shared" si="5"/>
        <v>739032.22113442048</v>
      </c>
      <c r="P377" s="238">
        <v>1</v>
      </c>
      <c r="Q377" s="239">
        <v>1</v>
      </c>
      <c r="R377" s="238">
        <v>1</v>
      </c>
      <c r="S377" s="239">
        <v>1</v>
      </c>
      <c r="T377" s="240"/>
      <c r="U377" s="241"/>
      <c r="V377" s="237"/>
    </row>
    <row r="378" spans="1:22" x14ac:dyDescent="0.2">
      <c r="A378" s="233" t="s">
        <v>206</v>
      </c>
      <c r="B378" s="234" t="s">
        <v>413</v>
      </c>
      <c r="C378" s="234" t="s">
        <v>489</v>
      </c>
      <c r="D378" s="235">
        <v>0</v>
      </c>
      <c r="E378" s="234" t="s">
        <v>490</v>
      </c>
      <c r="F378" s="236">
        <v>20000</v>
      </c>
      <c r="G378" s="237">
        <v>20000</v>
      </c>
      <c r="H378" s="236">
        <v>2846</v>
      </c>
      <c r="I378" s="237">
        <v>2914</v>
      </c>
      <c r="J378" s="236">
        <v>3588</v>
      </c>
      <c r="K378" s="237">
        <v>4573</v>
      </c>
      <c r="L378" s="236">
        <v>4232</v>
      </c>
      <c r="M378" s="237">
        <v>3870</v>
      </c>
      <c r="N378" s="236">
        <f t="shared" si="5"/>
        <v>1602795.7692639015</v>
      </c>
      <c r="O378" s="237">
        <f t="shared" si="5"/>
        <v>1619365.612643379</v>
      </c>
      <c r="P378" s="238">
        <v>1</v>
      </c>
      <c r="Q378" s="239">
        <v>1</v>
      </c>
      <c r="R378" s="238">
        <v>1</v>
      </c>
      <c r="S378" s="239">
        <v>1</v>
      </c>
      <c r="T378" s="240"/>
      <c r="U378" s="241"/>
      <c r="V378" s="237"/>
    </row>
    <row r="379" spans="1:22" x14ac:dyDescent="0.2">
      <c r="A379" s="233" t="s">
        <v>206</v>
      </c>
      <c r="B379" s="234" t="s">
        <v>413</v>
      </c>
      <c r="C379" s="234" t="s">
        <v>491</v>
      </c>
      <c r="D379" s="235">
        <v>0</v>
      </c>
      <c r="E379" s="234" t="s">
        <v>490</v>
      </c>
      <c r="F379" s="236">
        <v>3000</v>
      </c>
      <c r="G379" s="237">
        <v>3000</v>
      </c>
      <c r="H379" s="236">
        <v>1316</v>
      </c>
      <c r="I379" s="237">
        <v>2550</v>
      </c>
      <c r="J379" s="236">
        <v>1341</v>
      </c>
      <c r="K379" s="237">
        <v>2517</v>
      </c>
      <c r="L379" s="236">
        <v>1408</v>
      </c>
      <c r="M379" s="237">
        <v>2315</v>
      </c>
      <c r="N379" s="236">
        <f t="shared" si="5"/>
        <v>457224.50560177112</v>
      </c>
      <c r="O379" s="237">
        <f t="shared" si="5"/>
        <v>541710.59200290556</v>
      </c>
      <c r="P379" s="238">
        <v>1</v>
      </c>
      <c r="Q379" s="239">
        <v>1</v>
      </c>
      <c r="R379" s="238">
        <v>1</v>
      </c>
      <c r="S379" s="239">
        <v>1</v>
      </c>
      <c r="T379" s="240"/>
      <c r="U379" s="241"/>
      <c r="V379" s="237"/>
    </row>
    <row r="380" spans="1:22" x14ac:dyDescent="0.2">
      <c r="A380" s="233" t="s">
        <v>208</v>
      </c>
      <c r="B380" s="234" t="s">
        <v>414</v>
      </c>
      <c r="C380" s="234" t="s">
        <v>489</v>
      </c>
      <c r="D380" s="235">
        <v>0</v>
      </c>
      <c r="E380" s="234" t="s">
        <v>490</v>
      </c>
      <c r="F380" s="236">
        <v>52200</v>
      </c>
      <c r="G380" s="237">
        <v>52200</v>
      </c>
      <c r="H380" s="236">
        <v>16816</v>
      </c>
      <c r="I380" s="237">
        <v>16984</v>
      </c>
      <c r="J380" s="236">
        <v>15145</v>
      </c>
      <c r="K380" s="237">
        <v>14375</v>
      </c>
      <c r="L380" s="236">
        <v>12897</v>
      </c>
      <c r="M380" s="237">
        <v>11029</v>
      </c>
      <c r="N380" s="236">
        <f t="shared" si="5"/>
        <v>3462858.4034901033</v>
      </c>
      <c r="O380" s="237">
        <f t="shared" si="5"/>
        <v>3469060.4157307432</v>
      </c>
      <c r="P380" s="238">
        <v>1</v>
      </c>
      <c r="Q380" s="239">
        <v>1</v>
      </c>
      <c r="R380" s="238">
        <v>1</v>
      </c>
      <c r="S380" s="239">
        <v>1</v>
      </c>
      <c r="T380" s="240">
        <v>11604315.189970858</v>
      </c>
      <c r="U380" s="241">
        <v>11582426.70185834</v>
      </c>
      <c r="V380" s="237">
        <v>11593370.9459146</v>
      </c>
    </row>
    <row r="381" spans="1:22" x14ac:dyDescent="0.2">
      <c r="A381" s="233" t="s">
        <v>208</v>
      </c>
      <c r="B381" s="234" t="s">
        <v>414</v>
      </c>
      <c r="C381" s="234" t="s">
        <v>489</v>
      </c>
      <c r="D381" s="235">
        <v>0</v>
      </c>
      <c r="E381" s="234" t="s">
        <v>490</v>
      </c>
      <c r="F381" s="236">
        <v>10000</v>
      </c>
      <c r="G381" s="237">
        <v>10000</v>
      </c>
      <c r="H381" s="236">
        <v>4321</v>
      </c>
      <c r="I381" s="237">
        <v>5080</v>
      </c>
      <c r="J381" s="236">
        <v>5397</v>
      </c>
      <c r="K381" s="237">
        <v>5590</v>
      </c>
      <c r="L381" s="236">
        <v>5462</v>
      </c>
      <c r="M381" s="237">
        <v>5892</v>
      </c>
      <c r="N381" s="236">
        <f t="shared" si="5"/>
        <v>1151508.7015804932</v>
      </c>
      <c r="O381" s="237">
        <f t="shared" si="5"/>
        <v>1174992.540020176</v>
      </c>
      <c r="P381" s="238">
        <v>1</v>
      </c>
      <c r="Q381" s="239">
        <v>1</v>
      </c>
      <c r="R381" s="238">
        <v>1</v>
      </c>
      <c r="S381" s="239">
        <v>1</v>
      </c>
      <c r="T381" s="240"/>
      <c r="U381" s="241"/>
      <c r="V381" s="237"/>
    </row>
    <row r="382" spans="1:22" x14ac:dyDescent="0.2">
      <c r="A382" s="233" t="s">
        <v>208</v>
      </c>
      <c r="B382" s="234" t="s">
        <v>414</v>
      </c>
      <c r="C382" s="234" t="s">
        <v>489</v>
      </c>
      <c r="D382" s="235">
        <v>0</v>
      </c>
      <c r="E382" s="234" t="s">
        <v>490</v>
      </c>
      <c r="F382" s="236">
        <v>15000</v>
      </c>
      <c r="G382" s="237">
        <v>15000</v>
      </c>
      <c r="H382" s="236">
        <v>7828</v>
      </c>
      <c r="I382" s="237">
        <v>9475</v>
      </c>
      <c r="J382" s="236">
        <v>10263</v>
      </c>
      <c r="K382" s="237">
        <v>10552</v>
      </c>
      <c r="L382" s="236">
        <v>10926</v>
      </c>
      <c r="M382" s="237">
        <v>11069</v>
      </c>
      <c r="N382" s="236">
        <f t="shared" si="5"/>
        <v>1684523.3374376898</v>
      </c>
      <c r="O382" s="237">
        <f t="shared" si="5"/>
        <v>1691356.7837606505</v>
      </c>
      <c r="P382" s="238">
        <v>1</v>
      </c>
      <c r="Q382" s="239">
        <v>1</v>
      </c>
      <c r="R382" s="238">
        <v>1</v>
      </c>
      <c r="S382" s="239">
        <v>1</v>
      </c>
      <c r="T382" s="240"/>
      <c r="U382" s="241"/>
      <c r="V382" s="237"/>
    </row>
    <row r="383" spans="1:22" x14ac:dyDescent="0.2">
      <c r="A383" s="233" t="s">
        <v>208</v>
      </c>
      <c r="B383" s="234" t="s">
        <v>414</v>
      </c>
      <c r="C383" s="234" t="s">
        <v>489</v>
      </c>
      <c r="D383" s="235">
        <v>0</v>
      </c>
      <c r="E383" s="234" t="s">
        <v>490</v>
      </c>
      <c r="F383" s="236">
        <v>5000</v>
      </c>
      <c r="G383" s="237">
        <v>5000</v>
      </c>
      <c r="H383" s="236">
        <v>2254</v>
      </c>
      <c r="I383" s="237">
        <v>1653</v>
      </c>
      <c r="J383" s="236">
        <v>2411</v>
      </c>
      <c r="K383" s="237">
        <v>1739</v>
      </c>
      <c r="L383" s="236">
        <v>2931</v>
      </c>
      <c r="M383" s="237">
        <v>2437</v>
      </c>
      <c r="N383" s="236">
        <f t="shared" si="5"/>
        <v>704487.12894337461</v>
      </c>
      <c r="O383" s="237">
        <f t="shared" si="5"/>
        <v>671918.28378115688</v>
      </c>
      <c r="P383" s="238">
        <v>1</v>
      </c>
      <c r="Q383" s="239">
        <v>1</v>
      </c>
      <c r="R383" s="238">
        <v>1</v>
      </c>
      <c r="S383" s="239">
        <v>1</v>
      </c>
      <c r="T383" s="240"/>
      <c r="U383" s="241"/>
      <c r="V383" s="237"/>
    </row>
    <row r="384" spans="1:22" x14ac:dyDescent="0.2">
      <c r="A384" s="233" t="s">
        <v>208</v>
      </c>
      <c r="B384" s="234" t="s">
        <v>414</v>
      </c>
      <c r="C384" s="234" t="s">
        <v>489</v>
      </c>
      <c r="D384" s="235">
        <v>0</v>
      </c>
      <c r="E384" s="234" t="s">
        <v>490</v>
      </c>
      <c r="F384" s="236">
        <v>57000</v>
      </c>
      <c r="G384" s="237">
        <v>57000</v>
      </c>
      <c r="H384" s="236">
        <v>23767</v>
      </c>
      <c r="I384" s="237">
        <v>35261</v>
      </c>
      <c r="J384" s="236">
        <v>32685</v>
      </c>
      <c r="K384" s="237">
        <v>39532</v>
      </c>
      <c r="L384" s="236">
        <v>44538</v>
      </c>
      <c r="M384" s="237">
        <v>43764</v>
      </c>
      <c r="N384" s="236">
        <f t="shared" si="5"/>
        <v>4600937.6185191991</v>
      </c>
      <c r="O384" s="237">
        <f t="shared" si="5"/>
        <v>4575098.678565613</v>
      </c>
      <c r="P384" s="238">
        <v>1</v>
      </c>
      <c r="Q384" s="239">
        <v>1</v>
      </c>
      <c r="R384" s="238">
        <v>1</v>
      </c>
      <c r="S384" s="239">
        <v>1</v>
      </c>
      <c r="T384" s="240"/>
      <c r="U384" s="241"/>
      <c r="V384" s="237"/>
    </row>
    <row r="385" spans="1:22" x14ac:dyDescent="0.2">
      <c r="A385" s="233" t="s">
        <v>210</v>
      </c>
      <c r="B385" s="234" t="s">
        <v>415</v>
      </c>
      <c r="C385" s="234" t="s">
        <v>489</v>
      </c>
      <c r="D385" s="235">
        <v>1</v>
      </c>
      <c r="E385" s="234" t="s">
        <v>494</v>
      </c>
      <c r="F385" s="236">
        <v>130000</v>
      </c>
      <c r="G385" s="237">
        <v>130000</v>
      </c>
      <c r="H385" s="236">
        <v>73406.539999999994</v>
      </c>
      <c r="I385" s="237">
        <v>82017</v>
      </c>
      <c r="J385" s="236">
        <v>82112.929999999993</v>
      </c>
      <c r="K385" s="237">
        <v>85763.13</v>
      </c>
      <c r="L385" s="236">
        <v>71877.87</v>
      </c>
      <c r="M385" s="237">
        <v>65234.93</v>
      </c>
      <c r="N385" s="236">
        <f t="shared" si="5"/>
        <v>9059924.5618023556</v>
      </c>
      <c r="O385" s="237">
        <f t="shared" si="5"/>
        <v>9174415.5666909683</v>
      </c>
      <c r="P385" s="238">
        <v>1</v>
      </c>
      <c r="Q385" s="239">
        <v>1</v>
      </c>
      <c r="R385" s="238">
        <v>1</v>
      </c>
      <c r="S385" s="239">
        <v>1</v>
      </c>
      <c r="T385" s="240">
        <v>20036801.006218359</v>
      </c>
      <c r="U385" s="241">
        <v>20215653.640780769</v>
      </c>
      <c r="V385" s="237">
        <v>20126227.323499564</v>
      </c>
    </row>
    <row r="386" spans="1:22" x14ac:dyDescent="0.2">
      <c r="A386" s="233" t="s">
        <v>210</v>
      </c>
      <c r="B386" s="234" t="s">
        <v>415</v>
      </c>
      <c r="C386" s="234" t="s">
        <v>489</v>
      </c>
      <c r="D386" s="235">
        <v>1</v>
      </c>
      <c r="E386" s="234" t="s">
        <v>494</v>
      </c>
      <c r="F386" s="236">
        <v>130000</v>
      </c>
      <c r="G386" s="237">
        <v>130000</v>
      </c>
      <c r="H386" s="236">
        <v>12930.47</v>
      </c>
      <c r="I386" s="237">
        <v>15206.83</v>
      </c>
      <c r="J386" s="236">
        <v>17265.78</v>
      </c>
      <c r="K386" s="237">
        <v>17649.53</v>
      </c>
      <c r="L386" s="236">
        <v>13159.7</v>
      </c>
      <c r="M386" s="237">
        <v>14273.25</v>
      </c>
      <c r="N386" s="236">
        <f t="shared" si="5"/>
        <v>6926185.5171497716</v>
      </c>
      <c r="O386" s="237">
        <f t="shared" si="5"/>
        <v>6939464.6352872271</v>
      </c>
      <c r="P386" s="238">
        <v>1</v>
      </c>
      <c r="Q386" s="239">
        <v>1</v>
      </c>
      <c r="R386" s="238">
        <v>1</v>
      </c>
      <c r="S386" s="239">
        <v>1</v>
      </c>
      <c r="T386" s="240"/>
      <c r="U386" s="241"/>
      <c r="V386" s="237"/>
    </row>
    <row r="387" spans="1:22" x14ac:dyDescent="0.2">
      <c r="A387" s="233" t="s">
        <v>210</v>
      </c>
      <c r="B387" s="234" t="s">
        <v>415</v>
      </c>
      <c r="C387" s="234" t="s">
        <v>489</v>
      </c>
      <c r="D387" s="235">
        <v>0</v>
      </c>
      <c r="E387" s="234" t="s">
        <v>490</v>
      </c>
      <c r="F387" s="236">
        <v>25000</v>
      </c>
      <c r="G387" s="237">
        <v>25000</v>
      </c>
      <c r="H387" s="236">
        <v>7502.15</v>
      </c>
      <c r="I387" s="237">
        <v>8298.3700000000008</v>
      </c>
      <c r="J387" s="236">
        <v>14324.89</v>
      </c>
      <c r="K387" s="237">
        <v>16425.77</v>
      </c>
      <c r="L387" s="236">
        <v>11836.39</v>
      </c>
      <c r="M387" s="237">
        <v>7248.1</v>
      </c>
      <c r="N387" s="236">
        <f t="shared" ref="N387:O450" si="6">IF($C387="M",
(AVERAGE(F387*P387,MAX(H387,J387,L387)*R387)^0.519)*3203.7913,
IF(OR($C387="MB",$C387="MK",$C387="MBK",$C387="MBN"),
(AVERAGE(F387*P387,MAX(H387,J387,L387)*R387)^0.6289)*3234.9142,
IF(AND($E387="Land+Sommerhus",OR($C387="MBNKD",$C387="MBNK/MBND")),
(AVERAGE(F387*P387,MAX(H387,J387,L387)*R387)^0.736)*1583.1635,
IF(AND($E387="Byzone",OR($C387="MBNKD",$C387="MBNK/MBND")),
(AVERAGE(F387*P387,MAX(H387,J387,L387)*R387)^0.736)*1812.7138,
0))))</f>
        <v>2288985.196243674</v>
      </c>
      <c r="O387" s="237">
        <f t="shared" si="6"/>
        <v>2378366.8651251821</v>
      </c>
      <c r="P387" s="238">
        <v>1</v>
      </c>
      <c r="Q387" s="239">
        <v>1</v>
      </c>
      <c r="R387" s="238">
        <v>1</v>
      </c>
      <c r="S387" s="239">
        <v>1</v>
      </c>
      <c r="T387" s="240"/>
      <c r="U387" s="241"/>
      <c r="V387" s="237"/>
    </row>
    <row r="388" spans="1:22" x14ac:dyDescent="0.2">
      <c r="A388" s="233" t="s">
        <v>210</v>
      </c>
      <c r="B388" s="234" t="s">
        <v>415</v>
      </c>
      <c r="C388" s="234" t="s">
        <v>489</v>
      </c>
      <c r="D388" s="235">
        <v>0</v>
      </c>
      <c r="E388" s="234" t="s">
        <v>490</v>
      </c>
      <c r="F388" s="236">
        <v>9000</v>
      </c>
      <c r="G388" s="237">
        <v>9000</v>
      </c>
      <c r="H388" s="236">
        <v>2679.6</v>
      </c>
      <c r="I388" s="237">
        <v>3043.15</v>
      </c>
      <c r="J388" s="236">
        <v>4378.32</v>
      </c>
      <c r="K388" s="237">
        <v>3962.5</v>
      </c>
      <c r="L388" s="236">
        <v>5839.17</v>
      </c>
      <c r="M388" s="237">
        <v>4348.4799999999996</v>
      </c>
      <c r="N388" s="236">
        <f t="shared" si="6"/>
        <v>1117185.1773563456</v>
      </c>
      <c r="O388" s="237">
        <f t="shared" si="6"/>
        <v>1033440.5723677677</v>
      </c>
      <c r="P388" s="238">
        <v>1</v>
      </c>
      <c r="Q388" s="239">
        <v>1</v>
      </c>
      <c r="R388" s="238">
        <v>1</v>
      </c>
      <c r="S388" s="239">
        <v>1</v>
      </c>
      <c r="T388" s="240"/>
      <c r="U388" s="241"/>
      <c r="V388" s="237"/>
    </row>
    <row r="389" spans="1:22" x14ac:dyDescent="0.2">
      <c r="A389" s="233" t="s">
        <v>210</v>
      </c>
      <c r="B389" s="234" t="s">
        <v>415</v>
      </c>
      <c r="C389" s="234" t="s">
        <v>489</v>
      </c>
      <c r="D389" s="235">
        <v>0</v>
      </c>
      <c r="E389" s="234" t="s">
        <v>490</v>
      </c>
      <c r="F389" s="236">
        <v>5000</v>
      </c>
      <c r="G389" s="237">
        <v>5000</v>
      </c>
      <c r="H389" s="236">
        <v>1173.9000000000001</v>
      </c>
      <c r="I389" s="237">
        <v>2127.1</v>
      </c>
      <c r="J389" s="236">
        <v>1710.83</v>
      </c>
      <c r="K389" s="237">
        <v>2709.71</v>
      </c>
      <c r="L389" s="236">
        <v>2028.02</v>
      </c>
      <c r="M389" s="237">
        <v>2038.93</v>
      </c>
      <c r="N389" s="236">
        <f t="shared" si="6"/>
        <v>644520.5536662126</v>
      </c>
      <c r="O389" s="237">
        <f t="shared" si="6"/>
        <v>689966.00130962359</v>
      </c>
      <c r="P389" s="238">
        <v>1</v>
      </c>
      <c r="Q389" s="239">
        <v>1</v>
      </c>
      <c r="R389" s="238">
        <v>1</v>
      </c>
      <c r="S389" s="239">
        <v>1</v>
      </c>
      <c r="T389" s="240"/>
      <c r="U389" s="241"/>
      <c r="V389" s="237"/>
    </row>
    <row r="390" spans="1:22" x14ac:dyDescent="0.2">
      <c r="A390" s="233" t="s">
        <v>214</v>
      </c>
      <c r="B390" s="234" t="s">
        <v>417</v>
      </c>
      <c r="C390" s="234" t="s">
        <v>495</v>
      </c>
      <c r="D390" s="235">
        <v>0</v>
      </c>
      <c r="E390" s="234" t="s">
        <v>490</v>
      </c>
      <c r="F390" s="236">
        <v>4500</v>
      </c>
      <c r="G390" s="237">
        <v>4500</v>
      </c>
      <c r="H390" s="236">
        <v>1556</v>
      </c>
      <c r="I390" s="237">
        <v>1044</v>
      </c>
      <c r="J390" s="236">
        <v>1833</v>
      </c>
      <c r="K390" s="237">
        <v>1403</v>
      </c>
      <c r="L390" s="236">
        <v>1724</v>
      </c>
      <c r="M390" s="237">
        <v>1603</v>
      </c>
      <c r="N390" s="236">
        <f t="shared" si="6"/>
        <v>514490.32121256541</v>
      </c>
      <c r="O390" s="237">
        <f t="shared" si="6"/>
        <v>502658.72742770426</v>
      </c>
      <c r="P390" s="238">
        <v>1</v>
      </c>
      <c r="Q390" s="239">
        <v>1</v>
      </c>
      <c r="R390" s="238">
        <v>1</v>
      </c>
      <c r="S390" s="239">
        <v>1</v>
      </c>
      <c r="T390" s="240">
        <v>14025108.958410872</v>
      </c>
      <c r="U390" s="241">
        <v>13245127.148615483</v>
      </c>
      <c r="V390" s="237">
        <v>13635118.053513177</v>
      </c>
    </row>
    <row r="391" spans="1:22" x14ac:dyDescent="0.2">
      <c r="A391" s="233" t="s">
        <v>214</v>
      </c>
      <c r="B391" s="234" t="s">
        <v>417</v>
      </c>
      <c r="C391" s="234" t="s">
        <v>495</v>
      </c>
      <c r="D391" s="235">
        <v>0</v>
      </c>
      <c r="E391" s="234" t="s">
        <v>490</v>
      </c>
      <c r="F391" s="236">
        <v>2200</v>
      </c>
      <c r="G391" s="237">
        <v>2200</v>
      </c>
      <c r="H391" s="236">
        <v>855</v>
      </c>
      <c r="I391" s="237">
        <v>752</v>
      </c>
      <c r="J391" s="236">
        <v>1095</v>
      </c>
      <c r="K391" s="237">
        <v>1354</v>
      </c>
      <c r="L391" s="236">
        <v>717</v>
      </c>
      <c r="M391" s="237">
        <v>1068</v>
      </c>
      <c r="N391" s="236">
        <f t="shared" si="6"/>
        <v>341133.42530678527</v>
      </c>
      <c r="O391" s="237">
        <f t="shared" si="6"/>
        <v>357759.51215514407</v>
      </c>
      <c r="P391" s="238">
        <v>1</v>
      </c>
      <c r="Q391" s="239">
        <v>1</v>
      </c>
      <c r="R391" s="238">
        <v>1</v>
      </c>
      <c r="S391" s="239">
        <v>1</v>
      </c>
      <c r="T391" s="240"/>
      <c r="U391" s="241"/>
      <c r="V391" s="237"/>
    </row>
    <row r="392" spans="1:22" x14ac:dyDescent="0.2">
      <c r="A392" s="233" t="s">
        <v>214</v>
      </c>
      <c r="B392" s="234" t="s">
        <v>417</v>
      </c>
      <c r="C392" s="234" t="s">
        <v>496</v>
      </c>
      <c r="D392" s="235">
        <v>0</v>
      </c>
      <c r="E392" s="234" t="s">
        <v>490</v>
      </c>
      <c r="F392" s="236">
        <v>800</v>
      </c>
      <c r="G392" s="237">
        <v>800</v>
      </c>
      <c r="H392" s="236">
        <v>222</v>
      </c>
      <c r="I392" s="237">
        <v>108</v>
      </c>
      <c r="J392" s="236">
        <v>320</v>
      </c>
      <c r="K392" s="237">
        <v>184</v>
      </c>
      <c r="L392" s="236">
        <v>906</v>
      </c>
      <c r="M392" s="237">
        <v>1029</v>
      </c>
      <c r="N392" s="236">
        <f t="shared" si="6"/>
        <v>225494.84189640553</v>
      </c>
      <c r="O392" s="237">
        <f t="shared" si="6"/>
        <v>235586.934676934</v>
      </c>
      <c r="P392" s="238">
        <v>1</v>
      </c>
      <c r="Q392" s="239">
        <v>1</v>
      </c>
      <c r="R392" s="238">
        <v>1</v>
      </c>
      <c r="S392" s="239">
        <v>1</v>
      </c>
      <c r="T392" s="240"/>
      <c r="U392" s="241"/>
      <c r="V392" s="237"/>
    </row>
    <row r="393" spans="1:22" x14ac:dyDescent="0.2">
      <c r="A393" s="233" t="s">
        <v>214</v>
      </c>
      <c r="B393" s="234" t="s">
        <v>417</v>
      </c>
      <c r="C393" s="234" t="s">
        <v>489</v>
      </c>
      <c r="D393" s="235">
        <v>0</v>
      </c>
      <c r="E393" s="234" t="s">
        <v>490</v>
      </c>
      <c r="F393" s="236">
        <v>30000</v>
      </c>
      <c r="G393" s="237">
        <v>30000</v>
      </c>
      <c r="H393" s="236">
        <v>10443</v>
      </c>
      <c r="I393" s="237">
        <v>19190</v>
      </c>
      <c r="J393" s="236">
        <v>36744</v>
      </c>
      <c r="K393" s="237">
        <v>21282</v>
      </c>
      <c r="L393" s="236">
        <v>10443</v>
      </c>
      <c r="M393" s="237">
        <v>10708</v>
      </c>
      <c r="N393" s="236">
        <f t="shared" si="6"/>
        <v>3378586.8976084432</v>
      </c>
      <c r="O393" s="237">
        <f t="shared" si="6"/>
        <v>2782927.5373326321</v>
      </c>
      <c r="P393" s="238">
        <v>1</v>
      </c>
      <c r="Q393" s="239">
        <v>1</v>
      </c>
      <c r="R393" s="238">
        <v>1</v>
      </c>
      <c r="S393" s="239">
        <v>1</v>
      </c>
      <c r="T393" s="240"/>
      <c r="U393" s="241"/>
      <c r="V393" s="237"/>
    </row>
    <row r="394" spans="1:22" x14ac:dyDescent="0.2">
      <c r="A394" s="233" t="s">
        <v>214</v>
      </c>
      <c r="B394" s="234" t="s">
        <v>417</v>
      </c>
      <c r="C394" s="234" t="s">
        <v>495</v>
      </c>
      <c r="D394" s="235">
        <v>0</v>
      </c>
      <c r="E394" s="234" t="s">
        <v>490</v>
      </c>
      <c r="F394" s="236">
        <v>2800</v>
      </c>
      <c r="G394" s="237">
        <v>2800</v>
      </c>
      <c r="H394" s="236">
        <v>616</v>
      </c>
      <c r="I394" s="237">
        <v>1154</v>
      </c>
      <c r="J394" s="236">
        <v>821</v>
      </c>
      <c r="K394" s="237">
        <v>1426</v>
      </c>
      <c r="L394" s="236">
        <v>1351</v>
      </c>
      <c r="M394" s="237">
        <v>1758</v>
      </c>
      <c r="N394" s="236">
        <f t="shared" si="6"/>
        <v>394458.44292392104</v>
      </c>
      <c r="O394" s="237">
        <f t="shared" si="6"/>
        <v>418358.09081705438</v>
      </c>
      <c r="P394" s="238">
        <v>1</v>
      </c>
      <c r="Q394" s="239">
        <v>1</v>
      </c>
      <c r="R394" s="238">
        <v>1</v>
      </c>
      <c r="S394" s="239">
        <v>1</v>
      </c>
      <c r="T394" s="240"/>
      <c r="U394" s="241"/>
      <c r="V394" s="237"/>
    </row>
    <row r="395" spans="1:22" x14ac:dyDescent="0.2">
      <c r="A395" s="233" t="s">
        <v>214</v>
      </c>
      <c r="B395" s="234" t="s">
        <v>417</v>
      </c>
      <c r="C395" s="234" t="s">
        <v>495</v>
      </c>
      <c r="D395" s="235">
        <v>0</v>
      </c>
      <c r="E395" s="234" t="s">
        <v>490</v>
      </c>
      <c r="F395" s="236">
        <v>1000</v>
      </c>
      <c r="G395" s="237">
        <v>1000</v>
      </c>
      <c r="H395" s="236">
        <v>499</v>
      </c>
      <c r="I395" s="237">
        <v>583</v>
      </c>
      <c r="J395" s="236">
        <v>987</v>
      </c>
      <c r="K395" s="237">
        <v>1181</v>
      </c>
      <c r="L395" s="236">
        <v>834</v>
      </c>
      <c r="M395" s="237">
        <v>693</v>
      </c>
      <c r="N395" s="236">
        <f t="shared" si="6"/>
        <v>248188.49222712356</v>
      </c>
      <c r="O395" s="237">
        <f t="shared" si="6"/>
        <v>263163.43720317265</v>
      </c>
      <c r="P395" s="238">
        <v>1</v>
      </c>
      <c r="Q395" s="239">
        <v>1</v>
      </c>
      <c r="R395" s="238">
        <v>1</v>
      </c>
      <c r="S395" s="239">
        <v>1</v>
      </c>
      <c r="T395" s="240"/>
      <c r="U395" s="241"/>
      <c r="V395" s="237"/>
    </row>
    <row r="396" spans="1:22" x14ac:dyDescent="0.2">
      <c r="A396" s="233" t="s">
        <v>214</v>
      </c>
      <c r="B396" s="234" t="s">
        <v>417</v>
      </c>
      <c r="C396" s="234" t="s">
        <v>492</v>
      </c>
      <c r="D396" s="235">
        <v>0</v>
      </c>
      <c r="E396" s="234" t="s">
        <v>490</v>
      </c>
      <c r="F396" s="236">
        <v>900</v>
      </c>
      <c r="G396" s="237">
        <v>900</v>
      </c>
      <c r="H396" s="236">
        <v>26</v>
      </c>
      <c r="I396" s="237">
        <v>38</v>
      </c>
      <c r="J396" s="236">
        <v>42</v>
      </c>
      <c r="K396" s="237">
        <v>42</v>
      </c>
      <c r="L396" s="236">
        <v>105</v>
      </c>
      <c r="M396" s="237">
        <v>86</v>
      </c>
      <c r="N396" s="236">
        <f t="shared" si="6"/>
        <v>161661.73604992454</v>
      </c>
      <c r="O396" s="237">
        <f t="shared" si="6"/>
        <v>159732.83282766005</v>
      </c>
      <c r="P396" s="238">
        <v>1</v>
      </c>
      <c r="Q396" s="239">
        <v>1</v>
      </c>
      <c r="R396" s="238">
        <v>1</v>
      </c>
      <c r="S396" s="239">
        <v>1</v>
      </c>
      <c r="T396" s="240"/>
      <c r="U396" s="241"/>
      <c r="V396" s="237"/>
    </row>
    <row r="397" spans="1:22" x14ac:dyDescent="0.2">
      <c r="A397" s="233" t="s">
        <v>214</v>
      </c>
      <c r="B397" s="234" t="s">
        <v>417</v>
      </c>
      <c r="C397" s="234" t="s">
        <v>491</v>
      </c>
      <c r="D397" s="235">
        <v>0</v>
      </c>
      <c r="E397" s="234" t="s">
        <v>490</v>
      </c>
      <c r="F397" s="236">
        <v>15000</v>
      </c>
      <c r="G397" s="237">
        <v>15000</v>
      </c>
      <c r="H397" s="236">
        <v>8510</v>
      </c>
      <c r="I397" s="237">
        <v>9502</v>
      </c>
      <c r="J397" s="236">
        <v>9690</v>
      </c>
      <c r="K397" s="237">
        <v>10649</v>
      </c>
      <c r="L397" s="236">
        <v>10366</v>
      </c>
      <c r="M397" s="237">
        <v>11463</v>
      </c>
      <c r="N397" s="236">
        <f t="shared" si="6"/>
        <v>1657666.4778890118</v>
      </c>
      <c r="O397" s="237">
        <f t="shared" si="6"/>
        <v>1710133.6488785441</v>
      </c>
      <c r="P397" s="238">
        <v>1</v>
      </c>
      <c r="Q397" s="239">
        <v>1</v>
      </c>
      <c r="R397" s="238">
        <v>1</v>
      </c>
      <c r="S397" s="239">
        <v>1</v>
      </c>
      <c r="T397" s="240"/>
      <c r="U397" s="241"/>
      <c r="V397" s="237"/>
    </row>
    <row r="398" spans="1:22" x14ac:dyDescent="0.2">
      <c r="A398" s="233" t="s">
        <v>214</v>
      </c>
      <c r="B398" s="234" t="s">
        <v>417</v>
      </c>
      <c r="C398" s="234" t="s">
        <v>489</v>
      </c>
      <c r="D398" s="235">
        <v>1</v>
      </c>
      <c r="E398" s="234" t="s">
        <v>494</v>
      </c>
      <c r="F398" s="236">
        <v>5000</v>
      </c>
      <c r="G398" s="237">
        <v>5000</v>
      </c>
      <c r="H398" s="236">
        <v>2667</v>
      </c>
      <c r="I398" s="237">
        <v>2299</v>
      </c>
      <c r="J398" s="236">
        <v>3396</v>
      </c>
      <c r="K398" s="237">
        <v>3022</v>
      </c>
      <c r="L398" s="236">
        <v>3942</v>
      </c>
      <c r="M398" s="237">
        <v>3192</v>
      </c>
      <c r="N398" s="236">
        <f t="shared" si="6"/>
        <v>881103.80763459473</v>
      </c>
      <c r="O398" s="237">
        <f t="shared" si="6"/>
        <v>826087.71313250216</v>
      </c>
      <c r="P398" s="238">
        <v>1</v>
      </c>
      <c r="Q398" s="239">
        <v>1</v>
      </c>
      <c r="R398" s="238">
        <v>1</v>
      </c>
      <c r="S398" s="239">
        <v>1</v>
      </c>
      <c r="T398" s="240"/>
      <c r="U398" s="241"/>
      <c r="V398" s="237"/>
    </row>
    <row r="399" spans="1:22" x14ac:dyDescent="0.2">
      <c r="A399" s="233" t="s">
        <v>214</v>
      </c>
      <c r="B399" s="234" t="s">
        <v>417</v>
      </c>
      <c r="C399" s="234" t="s">
        <v>489</v>
      </c>
      <c r="D399" s="235">
        <v>1</v>
      </c>
      <c r="E399" s="234" t="s">
        <v>494</v>
      </c>
      <c r="F399" s="236">
        <v>27500</v>
      </c>
      <c r="G399" s="237">
        <v>27500</v>
      </c>
      <c r="H399" s="236">
        <v>33797</v>
      </c>
      <c r="I399" s="237">
        <v>23528</v>
      </c>
      <c r="J399" s="236">
        <v>19985</v>
      </c>
      <c r="K399" s="237">
        <v>23640</v>
      </c>
      <c r="L399" s="236">
        <v>18885</v>
      </c>
      <c r="M399" s="237">
        <v>16546</v>
      </c>
      <c r="N399" s="236">
        <f t="shared" si="6"/>
        <v>3633510.5870933854</v>
      </c>
      <c r="O399" s="237">
        <f t="shared" si="6"/>
        <v>3179940.9603326451</v>
      </c>
      <c r="P399" s="238">
        <v>1</v>
      </c>
      <c r="Q399" s="239">
        <v>1</v>
      </c>
      <c r="R399" s="238">
        <v>1</v>
      </c>
      <c r="S399" s="239">
        <v>1</v>
      </c>
      <c r="T399" s="240"/>
      <c r="U399" s="241"/>
      <c r="V399" s="237"/>
    </row>
    <row r="400" spans="1:22" x14ac:dyDescent="0.2">
      <c r="A400" s="233" t="s">
        <v>214</v>
      </c>
      <c r="B400" s="234" t="s">
        <v>417</v>
      </c>
      <c r="C400" s="234" t="s">
        <v>496</v>
      </c>
      <c r="D400" s="235">
        <v>0</v>
      </c>
      <c r="E400" s="234" t="s">
        <v>490</v>
      </c>
      <c r="F400" s="236">
        <v>750</v>
      </c>
      <c r="G400" s="237">
        <v>750</v>
      </c>
      <c r="H400" s="236">
        <v>247</v>
      </c>
      <c r="I400" s="237">
        <v>125</v>
      </c>
      <c r="J400" s="236">
        <v>357</v>
      </c>
      <c r="K400" s="237">
        <v>211</v>
      </c>
      <c r="L400" s="236">
        <v>475</v>
      </c>
      <c r="M400" s="237">
        <v>478</v>
      </c>
      <c r="N400" s="236">
        <f t="shared" si="6"/>
        <v>183093.86321279308</v>
      </c>
      <c r="O400" s="237">
        <f t="shared" si="6"/>
        <v>183375.72965765535</v>
      </c>
      <c r="P400" s="238">
        <v>1</v>
      </c>
      <c r="Q400" s="239">
        <v>1</v>
      </c>
      <c r="R400" s="238">
        <v>1</v>
      </c>
      <c r="S400" s="239">
        <v>1</v>
      </c>
      <c r="T400" s="240"/>
      <c r="U400" s="241"/>
      <c r="V400" s="237"/>
    </row>
    <row r="401" spans="1:22" x14ac:dyDescent="0.2">
      <c r="A401" s="233" t="s">
        <v>214</v>
      </c>
      <c r="B401" s="234" t="s">
        <v>417</v>
      </c>
      <c r="C401" s="234" t="s">
        <v>495</v>
      </c>
      <c r="D401" s="235">
        <v>0</v>
      </c>
      <c r="E401" s="234" t="s">
        <v>490</v>
      </c>
      <c r="F401" s="236">
        <v>120</v>
      </c>
      <c r="G401" s="237">
        <v>120</v>
      </c>
      <c r="H401" s="236">
        <v>76</v>
      </c>
      <c r="I401" s="237">
        <v>38</v>
      </c>
      <c r="J401" s="236">
        <v>114</v>
      </c>
      <c r="K401" s="237">
        <v>66</v>
      </c>
      <c r="L401" s="236">
        <v>250</v>
      </c>
      <c r="M401" s="237">
        <v>130</v>
      </c>
      <c r="N401" s="236">
        <f t="shared" si="6"/>
        <v>86235.694698023013</v>
      </c>
      <c r="O401" s="237">
        <f t="shared" si="6"/>
        <v>67392.175089220545</v>
      </c>
      <c r="P401" s="238">
        <v>1</v>
      </c>
      <c r="Q401" s="239">
        <v>1</v>
      </c>
      <c r="R401" s="238">
        <v>1</v>
      </c>
      <c r="S401" s="239">
        <v>1</v>
      </c>
      <c r="T401" s="240"/>
      <c r="U401" s="241"/>
      <c r="V401" s="237"/>
    </row>
    <row r="402" spans="1:22" x14ac:dyDescent="0.2">
      <c r="A402" s="233" t="s">
        <v>214</v>
      </c>
      <c r="B402" s="234" t="s">
        <v>417</v>
      </c>
      <c r="C402" s="234" t="s">
        <v>496</v>
      </c>
      <c r="D402" s="235">
        <v>1</v>
      </c>
      <c r="E402" s="234" t="s">
        <v>494</v>
      </c>
      <c r="F402" s="236">
        <v>4500</v>
      </c>
      <c r="G402" s="237">
        <v>4500</v>
      </c>
      <c r="H402" s="236">
        <v>1127</v>
      </c>
      <c r="I402" s="237">
        <v>1285</v>
      </c>
      <c r="J402" s="236">
        <v>1389</v>
      </c>
      <c r="K402" s="237">
        <v>1449</v>
      </c>
      <c r="L402" s="236">
        <v>1366</v>
      </c>
      <c r="M402" s="237">
        <v>1696</v>
      </c>
      <c r="N402" s="236">
        <f t="shared" si="6"/>
        <v>491500.69418156421</v>
      </c>
      <c r="O402" s="237">
        <f t="shared" si="6"/>
        <v>507462.39780828927</v>
      </c>
      <c r="P402" s="238">
        <v>1</v>
      </c>
      <c r="Q402" s="239">
        <v>1</v>
      </c>
      <c r="R402" s="238">
        <v>1</v>
      </c>
      <c r="S402" s="239">
        <v>1</v>
      </c>
      <c r="T402" s="240"/>
      <c r="U402" s="241"/>
      <c r="V402" s="237"/>
    </row>
    <row r="403" spans="1:22" x14ac:dyDescent="0.2">
      <c r="A403" s="233" t="s">
        <v>214</v>
      </c>
      <c r="B403" s="234" t="s">
        <v>417</v>
      </c>
      <c r="C403" s="234" t="s">
        <v>495</v>
      </c>
      <c r="D403" s="235">
        <v>0</v>
      </c>
      <c r="E403" s="234" t="s">
        <v>490</v>
      </c>
      <c r="F403" s="236">
        <v>475</v>
      </c>
      <c r="G403" s="237">
        <v>475</v>
      </c>
      <c r="H403" s="236">
        <v>38</v>
      </c>
      <c r="I403" s="237">
        <v>91</v>
      </c>
      <c r="J403" s="236">
        <v>77</v>
      </c>
      <c r="K403" s="237">
        <v>157</v>
      </c>
      <c r="L403" s="236">
        <v>132</v>
      </c>
      <c r="M403" s="237">
        <v>194</v>
      </c>
      <c r="N403" s="236">
        <f t="shared" si="6"/>
        <v>117731.41664691127</v>
      </c>
      <c r="O403" s="237">
        <f t="shared" si="6"/>
        <v>125157.09881854466</v>
      </c>
      <c r="P403" s="238">
        <v>1</v>
      </c>
      <c r="Q403" s="239">
        <v>1</v>
      </c>
      <c r="R403" s="238">
        <v>1</v>
      </c>
      <c r="S403" s="239">
        <v>1</v>
      </c>
      <c r="T403" s="240"/>
      <c r="U403" s="241"/>
      <c r="V403" s="237"/>
    </row>
    <row r="404" spans="1:22" x14ac:dyDescent="0.2">
      <c r="A404" s="233" t="s">
        <v>214</v>
      </c>
      <c r="B404" s="234" t="s">
        <v>417</v>
      </c>
      <c r="C404" s="234" t="s">
        <v>495</v>
      </c>
      <c r="D404" s="235">
        <v>0</v>
      </c>
      <c r="E404" s="234" t="s">
        <v>490</v>
      </c>
      <c r="F404" s="236">
        <v>4500</v>
      </c>
      <c r="G404" s="237">
        <v>4500</v>
      </c>
      <c r="H404" s="236">
        <v>876</v>
      </c>
      <c r="I404" s="237">
        <v>811</v>
      </c>
      <c r="J404" s="236">
        <v>1169</v>
      </c>
      <c r="K404" s="237">
        <v>1031</v>
      </c>
      <c r="L404" s="236">
        <v>1360</v>
      </c>
      <c r="M404" s="237">
        <v>1550</v>
      </c>
      <c r="N404" s="236">
        <f t="shared" si="6"/>
        <v>489977.13364482002</v>
      </c>
      <c r="O404" s="237">
        <f t="shared" si="6"/>
        <v>499909.0018582773</v>
      </c>
      <c r="P404" s="238">
        <v>1</v>
      </c>
      <c r="Q404" s="239">
        <v>1</v>
      </c>
      <c r="R404" s="238">
        <v>1</v>
      </c>
      <c r="S404" s="239">
        <v>1</v>
      </c>
      <c r="T404" s="240"/>
      <c r="U404" s="241"/>
      <c r="V404" s="237"/>
    </row>
    <row r="405" spans="1:22" x14ac:dyDescent="0.2">
      <c r="A405" s="233" t="s">
        <v>214</v>
      </c>
      <c r="B405" s="234" t="s">
        <v>417</v>
      </c>
      <c r="C405" s="234" t="s">
        <v>495</v>
      </c>
      <c r="D405" s="235">
        <v>0</v>
      </c>
      <c r="E405" s="234" t="s">
        <v>490</v>
      </c>
      <c r="F405" s="236">
        <v>400</v>
      </c>
      <c r="G405" s="237">
        <v>400</v>
      </c>
      <c r="H405" s="236">
        <v>175</v>
      </c>
      <c r="I405" s="237">
        <v>426</v>
      </c>
      <c r="J405" s="236">
        <v>261</v>
      </c>
      <c r="K405" s="237">
        <v>520</v>
      </c>
      <c r="L405" s="236">
        <v>303</v>
      </c>
      <c r="M405" s="237">
        <v>705</v>
      </c>
      <c r="N405" s="236">
        <f t="shared" si="6"/>
        <v>129120.50202908429</v>
      </c>
      <c r="O405" s="237">
        <f t="shared" si="6"/>
        <v>171599.3105805933</v>
      </c>
      <c r="P405" s="238">
        <v>1</v>
      </c>
      <c r="Q405" s="239">
        <v>1</v>
      </c>
      <c r="R405" s="238">
        <v>1</v>
      </c>
      <c r="S405" s="239">
        <v>1</v>
      </c>
      <c r="T405" s="240"/>
      <c r="U405" s="241"/>
      <c r="V405" s="237"/>
    </row>
    <row r="406" spans="1:22" x14ac:dyDescent="0.2">
      <c r="A406" s="233" t="s">
        <v>214</v>
      </c>
      <c r="B406" s="234" t="s">
        <v>417</v>
      </c>
      <c r="C406" s="234" t="s">
        <v>489</v>
      </c>
      <c r="D406" s="235">
        <v>0</v>
      </c>
      <c r="E406" s="234" t="s">
        <v>490</v>
      </c>
      <c r="F406" s="236">
        <v>6700</v>
      </c>
      <c r="G406" s="237">
        <v>6700</v>
      </c>
      <c r="H406" s="236">
        <v>3472</v>
      </c>
      <c r="I406" s="237">
        <v>4714</v>
      </c>
      <c r="J406" s="236">
        <v>5152</v>
      </c>
      <c r="K406" s="237">
        <v>7769</v>
      </c>
      <c r="L406" s="236">
        <v>3787</v>
      </c>
      <c r="M406" s="237">
        <v>5201</v>
      </c>
      <c r="N406" s="236">
        <f t="shared" si="6"/>
        <v>946843.80256963929</v>
      </c>
      <c r="O406" s="237">
        <f t="shared" si="6"/>
        <v>1096605.5512619005</v>
      </c>
      <c r="P406" s="238">
        <v>1</v>
      </c>
      <c r="Q406" s="239">
        <v>1</v>
      </c>
      <c r="R406" s="238">
        <v>1</v>
      </c>
      <c r="S406" s="239">
        <v>1</v>
      </c>
      <c r="T406" s="240"/>
      <c r="U406" s="241"/>
      <c r="V406" s="237"/>
    </row>
    <row r="407" spans="1:22" x14ac:dyDescent="0.2">
      <c r="A407" s="233" t="s">
        <v>214</v>
      </c>
      <c r="B407" s="234" t="s">
        <v>417</v>
      </c>
      <c r="C407" s="234" t="s">
        <v>495</v>
      </c>
      <c r="D407" s="235">
        <v>0</v>
      </c>
      <c r="E407" s="234" t="s">
        <v>490</v>
      </c>
      <c r="F407" s="236">
        <v>450</v>
      </c>
      <c r="G407" s="237">
        <v>450</v>
      </c>
      <c r="H407" s="236">
        <v>295</v>
      </c>
      <c r="I407" s="237">
        <v>251</v>
      </c>
      <c r="J407" s="236">
        <v>375</v>
      </c>
      <c r="K407" s="237">
        <v>333</v>
      </c>
      <c r="L407" s="236">
        <v>389</v>
      </c>
      <c r="M407" s="237">
        <v>512</v>
      </c>
      <c r="N407" s="236">
        <f t="shared" si="6"/>
        <v>144310.82158588053</v>
      </c>
      <c r="O407" s="237">
        <f t="shared" si="6"/>
        <v>157276.48875700819</v>
      </c>
      <c r="P407" s="238">
        <v>1</v>
      </c>
      <c r="Q407" s="239">
        <v>1</v>
      </c>
      <c r="R407" s="238">
        <v>1</v>
      </c>
      <c r="S407" s="239">
        <v>1</v>
      </c>
      <c r="T407" s="240"/>
      <c r="U407" s="241"/>
      <c r="V407" s="237"/>
    </row>
    <row r="408" spans="1:22" x14ac:dyDescent="0.2">
      <c r="A408" s="233" t="s">
        <v>216</v>
      </c>
      <c r="B408" s="234" t="s">
        <v>418</v>
      </c>
      <c r="C408" s="234" t="s">
        <v>489</v>
      </c>
      <c r="D408" s="235">
        <v>1</v>
      </c>
      <c r="E408" s="234" t="s">
        <v>494</v>
      </c>
      <c r="F408" s="236">
        <v>71500</v>
      </c>
      <c r="G408" s="237">
        <v>71500</v>
      </c>
      <c r="H408" s="236">
        <v>34823</v>
      </c>
      <c r="I408" s="237">
        <v>51503</v>
      </c>
      <c r="J408" s="236">
        <v>43347</v>
      </c>
      <c r="K408" s="237">
        <v>71198</v>
      </c>
      <c r="L408" s="236">
        <v>55070</v>
      </c>
      <c r="M408" s="237">
        <v>35332</v>
      </c>
      <c r="N408" s="236">
        <f t="shared" si="6"/>
        <v>6195646.3251201482</v>
      </c>
      <c r="O408" s="237">
        <f t="shared" si="6"/>
        <v>6767413.7349651</v>
      </c>
      <c r="P408" s="238">
        <v>1</v>
      </c>
      <c r="Q408" s="239">
        <v>1</v>
      </c>
      <c r="R408" s="238">
        <v>1</v>
      </c>
      <c r="S408" s="239">
        <v>1</v>
      </c>
      <c r="T408" s="240">
        <v>6195646.3251201482</v>
      </c>
      <c r="U408" s="241">
        <v>6767413.7349651</v>
      </c>
      <c r="V408" s="237">
        <v>6481530.0300426241</v>
      </c>
    </row>
    <row r="409" spans="1:22" x14ac:dyDescent="0.2">
      <c r="A409" s="233" t="s">
        <v>218</v>
      </c>
      <c r="B409" s="234" t="s">
        <v>419</v>
      </c>
      <c r="C409" s="234" t="s">
        <v>489</v>
      </c>
      <c r="D409" s="235">
        <v>1</v>
      </c>
      <c r="E409" s="234" t="s">
        <v>494</v>
      </c>
      <c r="F409" s="236">
        <v>410000</v>
      </c>
      <c r="G409" s="237">
        <v>410000</v>
      </c>
      <c r="H409" s="236">
        <v>204506</v>
      </c>
      <c r="I409" s="237">
        <v>232825</v>
      </c>
      <c r="J409" s="236">
        <v>221519</v>
      </c>
      <c r="K409" s="237">
        <v>259843</v>
      </c>
      <c r="L409" s="236">
        <v>154240</v>
      </c>
      <c r="M409" s="237">
        <v>163865</v>
      </c>
      <c r="N409" s="236">
        <f t="shared" si="6"/>
        <v>20223465.119263604</v>
      </c>
      <c r="O409" s="237">
        <f t="shared" si="6"/>
        <v>21119678.81926322</v>
      </c>
      <c r="P409" s="238">
        <v>1</v>
      </c>
      <c r="Q409" s="239">
        <v>1</v>
      </c>
      <c r="R409" s="238">
        <v>1</v>
      </c>
      <c r="S409" s="239">
        <v>1</v>
      </c>
      <c r="T409" s="240">
        <v>36074804.801554345</v>
      </c>
      <c r="U409" s="241">
        <v>36705446.835896268</v>
      </c>
      <c r="V409" s="237">
        <v>36390125.818725303</v>
      </c>
    </row>
    <row r="410" spans="1:22" x14ac:dyDescent="0.2">
      <c r="A410" s="233" t="s">
        <v>218</v>
      </c>
      <c r="B410" s="234" t="s">
        <v>419</v>
      </c>
      <c r="C410" s="234" t="s">
        <v>489</v>
      </c>
      <c r="D410" s="235">
        <v>0</v>
      </c>
      <c r="E410" s="234" t="s">
        <v>490</v>
      </c>
      <c r="F410" s="236">
        <v>75000</v>
      </c>
      <c r="G410" s="237">
        <v>75000</v>
      </c>
      <c r="H410" s="236">
        <v>51288</v>
      </c>
      <c r="I410" s="237">
        <v>44470</v>
      </c>
      <c r="J410" s="236">
        <v>62184</v>
      </c>
      <c r="K410" s="237">
        <v>55735</v>
      </c>
      <c r="L410" s="236">
        <v>63973</v>
      </c>
      <c r="M410" s="237">
        <v>57697</v>
      </c>
      <c r="N410" s="236">
        <f t="shared" si="6"/>
        <v>5796481.9825603338</v>
      </c>
      <c r="O410" s="237">
        <f t="shared" si="6"/>
        <v>5602649.6382322703</v>
      </c>
      <c r="P410" s="238">
        <v>1</v>
      </c>
      <c r="Q410" s="239">
        <v>1</v>
      </c>
      <c r="R410" s="238">
        <v>1</v>
      </c>
      <c r="S410" s="239">
        <v>1</v>
      </c>
      <c r="T410" s="240"/>
      <c r="U410" s="241"/>
      <c r="V410" s="237"/>
    </row>
    <row r="411" spans="1:22" x14ac:dyDescent="0.2">
      <c r="A411" s="233" t="s">
        <v>218</v>
      </c>
      <c r="B411" s="234" t="s">
        <v>419</v>
      </c>
      <c r="C411" s="234" t="s">
        <v>489</v>
      </c>
      <c r="D411" s="235">
        <v>0</v>
      </c>
      <c r="E411" s="234" t="s">
        <v>490</v>
      </c>
      <c r="F411" s="236">
        <v>37000</v>
      </c>
      <c r="G411" s="237">
        <v>37000</v>
      </c>
      <c r="H411" s="236">
        <v>24577</v>
      </c>
      <c r="I411" s="237">
        <v>21342</v>
      </c>
      <c r="J411" s="236">
        <v>28343</v>
      </c>
      <c r="K411" s="237">
        <v>25225</v>
      </c>
      <c r="L411" s="236">
        <v>22771</v>
      </c>
      <c r="M411" s="237">
        <v>21122</v>
      </c>
      <c r="N411" s="236">
        <f t="shared" si="6"/>
        <v>3326244.7886084137</v>
      </c>
      <c r="O411" s="237">
        <f t="shared" si="6"/>
        <v>3208675.9718966614</v>
      </c>
      <c r="P411" s="238">
        <v>1</v>
      </c>
      <c r="Q411" s="239">
        <v>1</v>
      </c>
      <c r="R411" s="238">
        <v>1</v>
      </c>
      <c r="S411" s="239">
        <v>1</v>
      </c>
      <c r="T411" s="240"/>
      <c r="U411" s="241"/>
      <c r="V411" s="237"/>
    </row>
    <row r="412" spans="1:22" x14ac:dyDescent="0.2">
      <c r="A412" s="233" t="s">
        <v>218</v>
      </c>
      <c r="B412" s="234" t="s">
        <v>419</v>
      </c>
      <c r="C412" s="234" t="s">
        <v>489</v>
      </c>
      <c r="D412" s="235">
        <v>0</v>
      </c>
      <c r="E412" s="234" t="s">
        <v>490</v>
      </c>
      <c r="F412" s="236">
        <v>30000</v>
      </c>
      <c r="G412" s="237">
        <v>30000</v>
      </c>
      <c r="H412" s="236">
        <v>13782</v>
      </c>
      <c r="I412" s="237">
        <v>12415</v>
      </c>
      <c r="J412" s="236">
        <v>15161</v>
      </c>
      <c r="K412" s="237">
        <v>13230</v>
      </c>
      <c r="L412" s="236">
        <v>10188</v>
      </c>
      <c r="M412" s="237">
        <v>11253</v>
      </c>
      <c r="N412" s="236">
        <f t="shared" si="6"/>
        <v>2534391.2736330288</v>
      </c>
      <c r="O412" s="237">
        <f t="shared" si="6"/>
        <v>2454175.5503797536</v>
      </c>
      <c r="P412" s="238">
        <v>1</v>
      </c>
      <c r="Q412" s="239">
        <v>1</v>
      </c>
      <c r="R412" s="238">
        <v>1</v>
      </c>
      <c r="S412" s="239">
        <v>1</v>
      </c>
      <c r="T412" s="240"/>
      <c r="U412" s="241"/>
      <c r="V412" s="237"/>
    </row>
    <row r="413" spans="1:22" x14ac:dyDescent="0.2">
      <c r="A413" s="233" t="s">
        <v>218</v>
      </c>
      <c r="B413" s="234" t="s">
        <v>419</v>
      </c>
      <c r="C413" s="234" t="s">
        <v>489</v>
      </c>
      <c r="D413" s="235">
        <v>0</v>
      </c>
      <c r="E413" s="234" t="s">
        <v>490</v>
      </c>
      <c r="F413" s="236">
        <v>12500</v>
      </c>
      <c r="G413" s="237">
        <v>12500</v>
      </c>
      <c r="H413" s="236">
        <v>11405</v>
      </c>
      <c r="I413" s="237">
        <v>10496</v>
      </c>
      <c r="J413" s="236">
        <v>12636</v>
      </c>
      <c r="K413" s="237">
        <v>10321</v>
      </c>
      <c r="L413" s="236">
        <v>11988</v>
      </c>
      <c r="M413" s="237">
        <v>11722</v>
      </c>
      <c r="N413" s="236">
        <f t="shared" si="6"/>
        <v>1646590.7494858233</v>
      </c>
      <c r="O413" s="237">
        <f t="shared" si="6"/>
        <v>1602308.9246132963</v>
      </c>
      <c r="P413" s="238">
        <v>1</v>
      </c>
      <c r="Q413" s="239">
        <v>1</v>
      </c>
      <c r="R413" s="238">
        <v>1</v>
      </c>
      <c r="S413" s="239">
        <v>1</v>
      </c>
      <c r="T413" s="240"/>
      <c r="U413" s="241"/>
      <c r="V413" s="237"/>
    </row>
    <row r="414" spans="1:22" x14ac:dyDescent="0.2">
      <c r="A414" s="233" t="s">
        <v>218</v>
      </c>
      <c r="B414" s="234" t="s">
        <v>419</v>
      </c>
      <c r="C414" s="234" t="s">
        <v>491</v>
      </c>
      <c r="D414" s="235">
        <v>0</v>
      </c>
      <c r="E414" s="234" t="s">
        <v>490</v>
      </c>
      <c r="F414" s="236">
        <v>9500</v>
      </c>
      <c r="G414" s="237">
        <v>9500</v>
      </c>
      <c r="H414" s="236">
        <v>7346</v>
      </c>
      <c r="I414" s="237">
        <v>8526</v>
      </c>
      <c r="J414" s="236">
        <v>8458</v>
      </c>
      <c r="K414" s="237">
        <v>11247</v>
      </c>
      <c r="L414" s="236">
        <v>6980</v>
      </c>
      <c r="M414" s="237">
        <v>7130</v>
      </c>
      <c r="N414" s="236">
        <f t="shared" si="6"/>
        <v>1285587.2472756605</v>
      </c>
      <c r="O414" s="237">
        <f t="shared" si="6"/>
        <v>1429706.1907481565</v>
      </c>
      <c r="P414" s="238">
        <v>1</v>
      </c>
      <c r="Q414" s="239">
        <v>1</v>
      </c>
      <c r="R414" s="238">
        <v>1</v>
      </c>
      <c r="S414" s="239">
        <v>1</v>
      </c>
      <c r="T414" s="240"/>
      <c r="U414" s="241"/>
      <c r="V414" s="237"/>
    </row>
    <row r="415" spans="1:22" x14ac:dyDescent="0.2">
      <c r="A415" s="233" t="s">
        <v>218</v>
      </c>
      <c r="B415" s="234" t="s">
        <v>419</v>
      </c>
      <c r="C415" s="234" t="s">
        <v>491</v>
      </c>
      <c r="D415" s="235">
        <v>0</v>
      </c>
      <c r="E415" s="234" t="s">
        <v>490</v>
      </c>
      <c r="F415" s="236">
        <v>7500</v>
      </c>
      <c r="G415" s="237">
        <v>7500</v>
      </c>
      <c r="H415" s="236">
        <v>1919</v>
      </c>
      <c r="I415" s="237">
        <v>1376</v>
      </c>
      <c r="J415" s="236">
        <v>1987</v>
      </c>
      <c r="K415" s="237">
        <v>2046</v>
      </c>
      <c r="L415" s="236">
        <v>2159</v>
      </c>
      <c r="M415" s="237">
        <v>2323</v>
      </c>
      <c r="N415" s="236">
        <f t="shared" si="6"/>
        <v>814475.01440427266</v>
      </c>
      <c r="O415" s="237">
        <f t="shared" si="6"/>
        <v>824630.47745533276</v>
      </c>
      <c r="P415" s="238">
        <v>1</v>
      </c>
      <c r="Q415" s="239">
        <v>1</v>
      </c>
      <c r="R415" s="238">
        <v>1</v>
      </c>
      <c r="S415" s="239">
        <v>1</v>
      </c>
      <c r="T415" s="240"/>
      <c r="U415" s="241"/>
      <c r="V415" s="237"/>
    </row>
    <row r="416" spans="1:22" x14ac:dyDescent="0.2">
      <c r="A416" s="233" t="s">
        <v>218</v>
      </c>
      <c r="B416" s="234" t="s">
        <v>419</v>
      </c>
      <c r="C416" s="234" t="s">
        <v>491</v>
      </c>
      <c r="D416" s="235">
        <v>0</v>
      </c>
      <c r="E416" s="234" t="s">
        <v>490</v>
      </c>
      <c r="F416" s="236">
        <v>3200</v>
      </c>
      <c r="G416" s="237">
        <v>3200</v>
      </c>
      <c r="H416" s="236">
        <v>807</v>
      </c>
      <c r="I416" s="237">
        <v>745</v>
      </c>
      <c r="J416" s="236">
        <v>1023</v>
      </c>
      <c r="K416" s="237">
        <v>908</v>
      </c>
      <c r="L416" s="236">
        <v>1082</v>
      </c>
      <c r="M416" s="237">
        <v>1292</v>
      </c>
      <c r="N416" s="236">
        <f t="shared" si="6"/>
        <v>447568.62632320973</v>
      </c>
      <c r="O416" s="237">
        <f t="shared" si="6"/>
        <v>463621.26330757665</v>
      </c>
      <c r="P416" s="238">
        <v>1</v>
      </c>
      <c r="Q416" s="239">
        <v>1</v>
      </c>
      <c r="R416" s="238">
        <v>1</v>
      </c>
      <c r="S416" s="239">
        <v>1</v>
      </c>
      <c r="T416" s="240"/>
      <c r="U416" s="241"/>
      <c r="V416" s="237"/>
    </row>
    <row r="417" spans="1:22" x14ac:dyDescent="0.2">
      <c r="A417" s="233" t="s">
        <v>220</v>
      </c>
      <c r="B417" s="234" t="s">
        <v>219</v>
      </c>
      <c r="C417" s="234" t="s">
        <v>489</v>
      </c>
      <c r="D417" s="235">
        <v>0</v>
      </c>
      <c r="E417" s="234" t="s">
        <v>490</v>
      </c>
      <c r="F417" s="236">
        <v>28000</v>
      </c>
      <c r="G417" s="237">
        <v>28000</v>
      </c>
      <c r="H417" s="236">
        <v>36578</v>
      </c>
      <c r="I417" s="237">
        <v>19838</v>
      </c>
      <c r="J417" s="236">
        <v>50356</v>
      </c>
      <c r="K417" s="237">
        <v>25567</v>
      </c>
      <c r="L417" s="236">
        <v>35091</v>
      </c>
      <c r="M417" s="237">
        <v>17267</v>
      </c>
      <c r="N417" s="236">
        <f t="shared" si="6"/>
        <v>3801936.6258044583</v>
      </c>
      <c r="O417" s="237">
        <f t="shared" si="6"/>
        <v>2873664.895316768</v>
      </c>
      <c r="P417" s="238">
        <v>1</v>
      </c>
      <c r="Q417" s="239">
        <v>1</v>
      </c>
      <c r="R417" s="238">
        <v>1</v>
      </c>
      <c r="S417" s="239">
        <v>1</v>
      </c>
      <c r="T417" s="240">
        <v>9339219.413698582</v>
      </c>
      <c r="U417" s="241">
        <v>8409600.1030728482</v>
      </c>
      <c r="V417" s="237">
        <v>8874409.7583857141</v>
      </c>
    </row>
    <row r="418" spans="1:22" x14ac:dyDescent="0.2">
      <c r="A418" s="233" t="s">
        <v>220</v>
      </c>
      <c r="B418" s="234" t="s">
        <v>219</v>
      </c>
      <c r="C418" s="234" t="s">
        <v>489</v>
      </c>
      <c r="D418" s="235">
        <v>0</v>
      </c>
      <c r="E418" s="234" t="s">
        <v>490</v>
      </c>
      <c r="F418" s="236">
        <v>27000</v>
      </c>
      <c r="G418" s="237">
        <v>27000</v>
      </c>
      <c r="H418" s="236">
        <v>13015</v>
      </c>
      <c r="I418" s="237">
        <v>14784</v>
      </c>
      <c r="J418" s="236">
        <v>14590</v>
      </c>
      <c r="K418" s="237">
        <v>17179</v>
      </c>
      <c r="L418" s="236">
        <v>13658</v>
      </c>
      <c r="M418" s="237">
        <v>14092</v>
      </c>
      <c r="N418" s="236">
        <f t="shared" si="6"/>
        <v>2385302.9055218054</v>
      </c>
      <c r="O418" s="237">
        <f t="shared" si="6"/>
        <v>2493713.6380977957</v>
      </c>
      <c r="P418" s="238">
        <v>1</v>
      </c>
      <c r="Q418" s="239">
        <v>1</v>
      </c>
      <c r="R418" s="238">
        <v>1</v>
      </c>
      <c r="S418" s="239">
        <v>1</v>
      </c>
      <c r="T418" s="240"/>
      <c r="U418" s="241"/>
      <c r="V418" s="237"/>
    </row>
    <row r="419" spans="1:22" x14ac:dyDescent="0.2">
      <c r="A419" s="233" t="s">
        <v>220</v>
      </c>
      <c r="B419" s="234" t="s">
        <v>219</v>
      </c>
      <c r="C419" s="234" t="s">
        <v>489</v>
      </c>
      <c r="D419" s="235">
        <v>0</v>
      </c>
      <c r="E419" s="234" t="s">
        <v>490</v>
      </c>
      <c r="F419" s="236">
        <v>18000</v>
      </c>
      <c r="G419" s="237">
        <v>18000</v>
      </c>
      <c r="H419" s="236">
        <v>12033</v>
      </c>
      <c r="I419" s="237">
        <v>9905</v>
      </c>
      <c r="J419" s="236">
        <v>13347</v>
      </c>
      <c r="K419" s="237">
        <v>12543</v>
      </c>
      <c r="L419" s="236">
        <v>13833</v>
      </c>
      <c r="M419" s="237">
        <v>11850</v>
      </c>
      <c r="N419" s="236">
        <f t="shared" si="6"/>
        <v>1959230.7246348504</v>
      </c>
      <c r="O419" s="237">
        <f t="shared" si="6"/>
        <v>1900477.3465487314</v>
      </c>
      <c r="P419" s="238">
        <v>1</v>
      </c>
      <c r="Q419" s="239">
        <v>1</v>
      </c>
      <c r="R419" s="238">
        <v>1</v>
      </c>
      <c r="S419" s="239">
        <v>1</v>
      </c>
      <c r="T419" s="240"/>
      <c r="U419" s="241"/>
      <c r="V419" s="237"/>
    </row>
    <row r="420" spans="1:22" x14ac:dyDescent="0.2">
      <c r="A420" s="233" t="s">
        <v>220</v>
      </c>
      <c r="B420" s="234" t="s">
        <v>219</v>
      </c>
      <c r="C420" s="234" t="s">
        <v>489</v>
      </c>
      <c r="D420" s="235">
        <v>0</v>
      </c>
      <c r="E420" s="234" t="s">
        <v>490</v>
      </c>
      <c r="F420" s="236">
        <v>9000</v>
      </c>
      <c r="G420" s="237">
        <v>9000</v>
      </c>
      <c r="H420" s="236">
        <v>5938</v>
      </c>
      <c r="I420" s="237">
        <v>4150</v>
      </c>
      <c r="J420" s="236">
        <v>6770</v>
      </c>
      <c r="K420" s="237">
        <v>5634</v>
      </c>
      <c r="L420" s="236">
        <v>6375</v>
      </c>
      <c r="M420" s="237">
        <v>5842</v>
      </c>
      <c r="N420" s="236">
        <f t="shared" si="6"/>
        <v>1168346.9202213876</v>
      </c>
      <c r="O420" s="237">
        <f t="shared" si="6"/>
        <v>1117341.9855934754</v>
      </c>
      <c r="P420" s="238">
        <v>1</v>
      </c>
      <c r="Q420" s="239">
        <v>1</v>
      </c>
      <c r="R420" s="238">
        <v>1</v>
      </c>
      <c r="S420" s="239">
        <v>1</v>
      </c>
      <c r="T420" s="240"/>
      <c r="U420" s="241"/>
      <c r="V420" s="237"/>
    </row>
    <row r="421" spans="1:22" x14ac:dyDescent="0.2">
      <c r="A421" s="233" t="s">
        <v>220</v>
      </c>
      <c r="B421" s="234" t="s">
        <v>219</v>
      </c>
      <c r="C421" s="234" t="s">
        <v>493</v>
      </c>
      <c r="D421" s="235">
        <v>0</v>
      </c>
      <c r="E421" s="234" t="s">
        <v>490</v>
      </c>
      <c r="F421" s="236">
        <v>50</v>
      </c>
      <c r="G421" s="237">
        <v>50</v>
      </c>
      <c r="H421" s="236">
        <v>50</v>
      </c>
      <c r="I421" s="237">
        <v>50</v>
      </c>
      <c r="J421" s="236">
        <v>50</v>
      </c>
      <c r="K421" s="237">
        <v>50</v>
      </c>
      <c r="L421" s="236">
        <v>50</v>
      </c>
      <c r="M421" s="237">
        <v>50</v>
      </c>
      <c r="N421" s="236">
        <f t="shared" si="6"/>
        <v>24402.237516078338</v>
      </c>
      <c r="O421" s="237">
        <f t="shared" si="6"/>
        <v>24402.237516078338</v>
      </c>
      <c r="P421" s="238">
        <v>1</v>
      </c>
      <c r="Q421" s="239">
        <v>1</v>
      </c>
      <c r="R421" s="238">
        <v>1</v>
      </c>
      <c r="S421" s="239">
        <v>1</v>
      </c>
      <c r="T421" s="240"/>
      <c r="U421" s="241"/>
      <c r="V421" s="237"/>
    </row>
    <row r="422" spans="1:22" x14ac:dyDescent="0.2">
      <c r="A422" s="233" t="s">
        <v>224</v>
      </c>
      <c r="B422" s="234" t="s">
        <v>420</v>
      </c>
      <c r="C422" s="234" t="s">
        <v>489</v>
      </c>
      <c r="D422" s="235">
        <v>1</v>
      </c>
      <c r="E422" s="234" t="s">
        <v>494</v>
      </c>
      <c r="F422" s="236">
        <v>170000</v>
      </c>
      <c r="G422" s="237">
        <v>170000</v>
      </c>
      <c r="H422" s="236">
        <v>99804</v>
      </c>
      <c r="I422" s="237">
        <v>103110</v>
      </c>
      <c r="J422" s="236">
        <v>102998</v>
      </c>
      <c r="K422" s="237">
        <v>108612</v>
      </c>
      <c r="L422" s="236">
        <v>79700</v>
      </c>
      <c r="M422" s="237">
        <v>95449.31</v>
      </c>
      <c r="N422" s="236">
        <f t="shared" si="6"/>
        <v>10908989.675146662</v>
      </c>
      <c r="O422" s="237">
        <f t="shared" si="6"/>
        <v>11073656.050205167</v>
      </c>
      <c r="P422" s="238">
        <v>1</v>
      </c>
      <c r="Q422" s="239">
        <v>1</v>
      </c>
      <c r="R422" s="238">
        <v>1</v>
      </c>
      <c r="S422" s="239">
        <v>1</v>
      </c>
      <c r="T422" s="240">
        <v>22576802.064564798</v>
      </c>
      <c r="U422" s="241">
        <v>21947864.089596178</v>
      </c>
      <c r="V422" s="237">
        <v>22262333.077080488</v>
      </c>
    </row>
    <row r="423" spans="1:22" x14ac:dyDescent="0.2">
      <c r="A423" s="233" t="s">
        <v>224</v>
      </c>
      <c r="B423" s="234" t="s">
        <v>420</v>
      </c>
      <c r="C423" s="234" t="s">
        <v>489</v>
      </c>
      <c r="D423" s="235">
        <v>0</v>
      </c>
      <c r="E423" s="234" t="s">
        <v>490</v>
      </c>
      <c r="F423" s="236">
        <v>19600</v>
      </c>
      <c r="G423" s="237">
        <v>19600</v>
      </c>
      <c r="H423" s="236">
        <v>19056</v>
      </c>
      <c r="I423" s="237">
        <v>11618</v>
      </c>
      <c r="J423" s="236">
        <v>23841</v>
      </c>
      <c r="K423" s="237">
        <v>12607</v>
      </c>
      <c r="L423" s="236">
        <v>19568</v>
      </c>
      <c r="M423" s="237">
        <v>13979</v>
      </c>
      <c r="N423" s="236">
        <f t="shared" si="6"/>
        <v>2462986.0662594745</v>
      </c>
      <c r="O423" s="237">
        <f t="shared" si="6"/>
        <v>2037762.482094463</v>
      </c>
      <c r="P423" s="238">
        <v>1</v>
      </c>
      <c r="Q423" s="239">
        <v>1</v>
      </c>
      <c r="R423" s="238">
        <v>1</v>
      </c>
      <c r="S423" s="239">
        <v>1</v>
      </c>
      <c r="T423" s="240"/>
      <c r="U423" s="241"/>
      <c r="V423" s="237"/>
    </row>
    <row r="424" spans="1:22" x14ac:dyDescent="0.2">
      <c r="A424" s="233" t="s">
        <v>224</v>
      </c>
      <c r="B424" s="234" t="s">
        <v>420</v>
      </c>
      <c r="C424" s="234" t="s">
        <v>491</v>
      </c>
      <c r="D424" s="235">
        <v>1</v>
      </c>
      <c r="E424" s="234" t="s">
        <v>494</v>
      </c>
      <c r="F424" s="236">
        <v>3600</v>
      </c>
      <c r="G424" s="237">
        <v>3600</v>
      </c>
      <c r="H424" s="236">
        <v>827</v>
      </c>
      <c r="I424" s="237">
        <v>647</v>
      </c>
      <c r="J424" s="236">
        <v>906</v>
      </c>
      <c r="K424" s="237">
        <v>889</v>
      </c>
      <c r="L424" s="236">
        <v>188</v>
      </c>
      <c r="M424" s="237">
        <v>147</v>
      </c>
      <c r="N424" s="236">
        <f t="shared" si="6"/>
        <v>532061.06339310796</v>
      </c>
      <c r="O424" s="237">
        <f t="shared" si="6"/>
        <v>530582.93010775221</v>
      </c>
      <c r="P424" s="238">
        <v>1</v>
      </c>
      <c r="Q424" s="239">
        <v>1</v>
      </c>
      <c r="R424" s="238">
        <v>1</v>
      </c>
      <c r="S424" s="239">
        <v>1</v>
      </c>
      <c r="T424" s="240"/>
      <c r="U424" s="241"/>
      <c r="V424" s="237"/>
    </row>
    <row r="425" spans="1:22" x14ac:dyDescent="0.2">
      <c r="A425" s="233" t="s">
        <v>224</v>
      </c>
      <c r="B425" s="234" t="s">
        <v>420</v>
      </c>
      <c r="C425" s="234" t="s">
        <v>489</v>
      </c>
      <c r="D425" s="235">
        <v>0</v>
      </c>
      <c r="E425" s="234" t="s">
        <v>490</v>
      </c>
      <c r="F425" s="236">
        <v>30000</v>
      </c>
      <c r="G425" s="237">
        <v>30000</v>
      </c>
      <c r="H425" s="236">
        <v>17166</v>
      </c>
      <c r="I425" s="237">
        <v>24617</v>
      </c>
      <c r="J425" s="236">
        <v>21277</v>
      </c>
      <c r="K425" s="237">
        <v>26072</v>
      </c>
      <c r="L425" s="236">
        <v>21015</v>
      </c>
      <c r="M425" s="237">
        <v>23571</v>
      </c>
      <c r="N425" s="236">
        <f t="shared" si="6"/>
        <v>2782727.8316825638</v>
      </c>
      <c r="O425" s="237">
        <f t="shared" si="6"/>
        <v>2971972.4715562733</v>
      </c>
      <c r="P425" s="238">
        <v>1</v>
      </c>
      <c r="Q425" s="239">
        <v>1</v>
      </c>
      <c r="R425" s="238">
        <v>1</v>
      </c>
      <c r="S425" s="239">
        <v>1</v>
      </c>
      <c r="T425" s="240"/>
      <c r="U425" s="241"/>
      <c r="V425" s="237"/>
    </row>
    <row r="426" spans="1:22" x14ac:dyDescent="0.2">
      <c r="A426" s="233" t="s">
        <v>224</v>
      </c>
      <c r="B426" s="234" t="s">
        <v>420</v>
      </c>
      <c r="C426" s="234" t="s">
        <v>491</v>
      </c>
      <c r="D426" s="235">
        <v>1</v>
      </c>
      <c r="E426" s="234" t="s">
        <v>494</v>
      </c>
      <c r="F426" s="236">
        <v>3150</v>
      </c>
      <c r="G426" s="237">
        <v>3150</v>
      </c>
      <c r="H426" s="236">
        <v>1683</v>
      </c>
      <c r="I426" s="237">
        <v>2350</v>
      </c>
      <c r="J426" s="236">
        <v>1736</v>
      </c>
      <c r="K426" s="237">
        <v>2316</v>
      </c>
      <c r="L426" s="236">
        <v>2129</v>
      </c>
      <c r="M426" s="237">
        <v>2950</v>
      </c>
      <c r="N426" s="236">
        <f t="shared" si="6"/>
        <v>597818.27549105394</v>
      </c>
      <c r="O426" s="237">
        <f t="shared" si="6"/>
        <v>664926.93034449441</v>
      </c>
      <c r="P426" s="238">
        <v>1</v>
      </c>
      <c r="Q426" s="239">
        <v>1</v>
      </c>
      <c r="R426" s="238">
        <v>1</v>
      </c>
      <c r="S426" s="239">
        <v>1</v>
      </c>
      <c r="T426" s="240"/>
      <c r="U426" s="241"/>
      <c r="V426" s="237"/>
    </row>
    <row r="427" spans="1:22" x14ac:dyDescent="0.2">
      <c r="A427" s="233" t="s">
        <v>224</v>
      </c>
      <c r="B427" s="234" t="s">
        <v>420</v>
      </c>
      <c r="C427" s="234" t="s">
        <v>491</v>
      </c>
      <c r="D427" s="235">
        <v>1</v>
      </c>
      <c r="E427" s="234" t="s">
        <v>494</v>
      </c>
      <c r="F427" s="236">
        <v>3400</v>
      </c>
      <c r="G427" s="237">
        <v>0</v>
      </c>
      <c r="H427" s="236">
        <v>2687</v>
      </c>
      <c r="I427" s="237">
        <v>0</v>
      </c>
      <c r="J427" s="236">
        <v>2512</v>
      </c>
      <c r="K427" s="237">
        <v>0</v>
      </c>
      <c r="L427" s="236">
        <v>3950</v>
      </c>
      <c r="M427" s="237">
        <v>0</v>
      </c>
      <c r="N427" s="236">
        <f t="shared" si="6"/>
        <v>762708.60422950832</v>
      </c>
      <c r="O427" s="237">
        <f t="shared" si="6"/>
        <v>0</v>
      </c>
      <c r="P427" s="238">
        <v>1</v>
      </c>
      <c r="Q427" s="239">
        <v>1</v>
      </c>
      <c r="R427" s="238">
        <v>1</v>
      </c>
      <c r="S427" s="239">
        <v>1</v>
      </c>
      <c r="T427" s="240"/>
      <c r="U427" s="241"/>
      <c r="V427" s="237"/>
    </row>
    <row r="428" spans="1:22" x14ac:dyDescent="0.2">
      <c r="A428" s="233" t="s">
        <v>224</v>
      </c>
      <c r="B428" s="234" t="s">
        <v>420</v>
      </c>
      <c r="C428" s="234" t="s">
        <v>489</v>
      </c>
      <c r="D428" s="235">
        <v>1</v>
      </c>
      <c r="E428" s="234" t="s">
        <v>494</v>
      </c>
      <c r="F428" s="236">
        <v>42500</v>
      </c>
      <c r="G428" s="237">
        <v>42500</v>
      </c>
      <c r="H428" s="236">
        <v>22410</v>
      </c>
      <c r="I428" s="237">
        <v>24268</v>
      </c>
      <c r="J428" s="236">
        <v>24283</v>
      </c>
      <c r="K428" s="237">
        <v>27894</v>
      </c>
      <c r="L428" s="236">
        <v>12264</v>
      </c>
      <c r="M428" s="237">
        <v>12389</v>
      </c>
      <c r="N428" s="236">
        <f t="shared" si="6"/>
        <v>3870127.6032716441</v>
      </c>
      <c r="O428" s="237">
        <f t="shared" si="6"/>
        <v>4023068.229220516</v>
      </c>
      <c r="P428" s="238">
        <v>1</v>
      </c>
      <c r="Q428" s="239">
        <v>1</v>
      </c>
      <c r="R428" s="238">
        <v>1</v>
      </c>
      <c r="S428" s="239">
        <v>1</v>
      </c>
      <c r="T428" s="240"/>
      <c r="U428" s="241"/>
      <c r="V428" s="237"/>
    </row>
    <row r="429" spans="1:22" x14ac:dyDescent="0.2">
      <c r="A429" s="233" t="s">
        <v>224</v>
      </c>
      <c r="B429" s="234" t="s">
        <v>420</v>
      </c>
      <c r="C429" s="234" t="s">
        <v>491</v>
      </c>
      <c r="D429" s="235">
        <v>1</v>
      </c>
      <c r="E429" s="234" t="s">
        <v>494</v>
      </c>
      <c r="F429" s="236">
        <v>4500</v>
      </c>
      <c r="G429" s="237">
        <v>4500</v>
      </c>
      <c r="H429" s="236">
        <v>1249</v>
      </c>
      <c r="I429" s="237">
        <v>707</v>
      </c>
      <c r="J429" s="236">
        <v>1435</v>
      </c>
      <c r="K429" s="237">
        <v>1142</v>
      </c>
      <c r="L429" s="236">
        <v>1531</v>
      </c>
      <c r="M429" s="237">
        <v>1364</v>
      </c>
      <c r="N429" s="236">
        <f t="shared" si="6"/>
        <v>659382.94509078318</v>
      </c>
      <c r="O429" s="237">
        <f t="shared" si="6"/>
        <v>645894.99606750754</v>
      </c>
      <c r="P429" s="238">
        <v>1</v>
      </c>
      <c r="Q429" s="239">
        <v>1</v>
      </c>
      <c r="R429" s="238">
        <v>1</v>
      </c>
      <c r="S429" s="239">
        <v>1</v>
      </c>
      <c r="T429" s="240"/>
      <c r="U429" s="241"/>
      <c r="V429" s="237"/>
    </row>
    <row r="430" spans="1:22" x14ac:dyDescent="0.2">
      <c r="A430" s="233" t="s">
        <v>226</v>
      </c>
      <c r="B430" s="234" t="s">
        <v>421</v>
      </c>
      <c r="C430" s="234" t="s">
        <v>489</v>
      </c>
      <c r="D430" s="235">
        <v>1</v>
      </c>
      <c r="E430" s="234" t="s">
        <v>494</v>
      </c>
      <c r="F430" s="236">
        <v>188000</v>
      </c>
      <c r="G430" s="237">
        <v>188000</v>
      </c>
      <c r="H430" s="236">
        <v>111086</v>
      </c>
      <c r="I430" s="237">
        <v>101786</v>
      </c>
      <c r="J430" s="236">
        <v>114040</v>
      </c>
      <c r="K430" s="237">
        <v>104858</v>
      </c>
      <c r="L430" s="236">
        <v>68263</v>
      </c>
      <c r="M430" s="237">
        <v>65397</v>
      </c>
      <c r="N430" s="236">
        <f t="shared" si="6"/>
        <v>11751643.494057931</v>
      </c>
      <c r="O430" s="237">
        <f t="shared" si="6"/>
        <v>11487639.122664547</v>
      </c>
      <c r="P430" s="238">
        <v>1</v>
      </c>
      <c r="Q430" s="239">
        <v>1</v>
      </c>
      <c r="R430" s="238">
        <v>1</v>
      </c>
      <c r="S430" s="239">
        <v>1</v>
      </c>
      <c r="T430" s="240">
        <v>15777179.914161032</v>
      </c>
      <c r="U430" s="241">
        <v>15420052.572565913</v>
      </c>
      <c r="V430" s="237">
        <v>15598616.243363474</v>
      </c>
    </row>
    <row r="431" spans="1:22" x14ac:dyDescent="0.2">
      <c r="A431" s="233" t="s">
        <v>226</v>
      </c>
      <c r="B431" s="234" t="s">
        <v>421</v>
      </c>
      <c r="C431" s="234" t="s">
        <v>491</v>
      </c>
      <c r="D431" s="235">
        <v>0</v>
      </c>
      <c r="E431" s="234" t="s">
        <v>490</v>
      </c>
      <c r="F431" s="236">
        <v>445</v>
      </c>
      <c r="G431" s="237">
        <v>445</v>
      </c>
      <c r="H431" s="236">
        <v>238</v>
      </c>
      <c r="I431" s="237">
        <v>197</v>
      </c>
      <c r="J431" s="236">
        <v>321</v>
      </c>
      <c r="K431" s="237">
        <v>283</v>
      </c>
      <c r="L431" s="236">
        <v>265</v>
      </c>
      <c r="M431" s="237">
        <v>259</v>
      </c>
      <c r="N431" s="236">
        <f t="shared" si="6"/>
        <v>126113.0607945157</v>
      </c>
      <c r="O431" s="237">
        <f t="shared" si="6"/>
        <v>121477.65143413519</v>
      </c>
      <c r="P431" s="238">
        <v>1</v>
      </c>
      <c r="Q431" s="239">
        <v>1</v>
      </c>
      <c r="R431" s="238">
        <v>1</v>
      </c>
      <c r="S431" s="239">
        <v>1</v>
      </c>
      <c r="T431" s="240"/>
      <c r="U431" s="241"/>
      <c r="V431" s="237"/>
    </row>
    <row r="432" spans="1:22" x14ac:dyDescent="0.2">
      <c r="A432" s="233" t="s">
        <v>226</v>
      </c>
      <c r="B432" s="234" t="s">
        <v>421</v>
      </c>
      <c r="C432" s="234" t="s">
        <v>489</v>
      </c>
      <c r="D432" s="235">
        <v>0</v>
      </c>
      <c r="E432" s="234" t="s">
        <v>490</v>
      </c>
      <c r="F432" s="236">
        <v>2500</v>
      </c>
      <c r="G432" s="237">
        <v>2500</v>
      </c>
      <c r="H432" s="236">
        <v>457</v>
      </c>
      <c r="I432" s="237">
        <v>488</v>
      </c>
      <c r="J432" s="236">
        <v>594</v>
      </c>
      <c r="K432" s="237">
        <v>712</v>
      </c>
      <c r="L432" s="236">
        <v>830</v>
      </c>
      <c r="M432" s="237">
        <v>773</v>
      </c>
      <c r="N432" s="236">
        <f t="shared" si="6"/>
        <v>371951.78536696144</v>
      </c>
      <c r="O432" s="237">
        <f t="shared" si="6"/>
        <v>367255.19829682121</v>
      </c>
      <c r="P432" s="238">
        <v>1</v>
      </c>
      <c r="Q432" s="239">
        <v>1</v>
      </c>
      <c r="R432" s="238">
        <v>1</v>
      </c>
      <c r="S432" s="239">
        <v>1</v>
      </c>
      <c r="T432" s="240"/>
      <c r="U432" s="241"/>
      <c r="V432" s="237"/>
    </row>
    <row r="433" spans="1:22" x14ac:dyDescent="0.2">
      <c r="A433" s="233" t="s">
        <v>226</v>
      </c>
      <c r="B433" s="234" t="s">
        <v>421</v>
      </c>
      <c r="C433" s="234" t="s">
        <v>489</v>
      </c>
      <c r="D433" s="235">
        <v>1</v>
      </c>
      <c r="E433" s="234" t="s">
        <v>494</v>
      </c>
      <c r="F433" s="236">
        <v>8500</v>
      </c>
      <c r="G433" s="237">
        <v>8500</v>
      </c>
      <c r="H433" s="236">
        <v>4484</v>
      </c>
      <c r="I433" s="237">
        <v>2657</v>
      </c>
      <c r="J433" s="236">
        <v>5370</v>
      </c>
      <c r="K433" s="237">
        <v>4248</v>
      </c>
      <c r="L433" s="236">
        <v>6078</v>
      </c>
      <c r="M433" s="237">
        <v>3949</v>
      </c>
      <c r="N433" s="236">
        <f t="shared" si="6"/>
        <v>1262562.4022693839</v>
      </c>
      <c r="O433" s="237">
        <f t="shared" si="6"/>
        <v>1143869.5957507903</v>
      </c>
      <c r="P433" s="238">
        <v>1</v>
      </c>
      <c r="Q433" s="239">
        <v>1</v>
      </c>
      <c r="R433" s="238">
        <v>1</v>
      </c>
      <c r="S433" s="239">
        <v>1</v>
      </c>
      <c r="T433" s="240"/>
      <c r="U433" s="241"/>
      <c r="V433" s="237"/>
    </row>
    <row r="434" spans="1:22" x14ac:dyDescent="0.2">
      <c r="A434" s="233" t="s">
        <v>226</v>
      </c>
      <c r="B434" s="234" t="s">
        <v>421</v>
      </c>
      <c r="C434" s="234" t="s">
        <v>489</v>
      </c>
      <c r="D434" s="235">
        <v>1</v>
      </c>
      <c r="E434" s="234" t="s">
        <v>494</v>
      </c>
      <c r="F434" s="236">
        <v>2700</v>
      </c>
      <c r="G434" s="237">
        <v>2700</v>
      </c>
      <c r="H434" s="236">
        <v>1212</v>
      </c>
      <c r="I434" s="237">
        <v>720</v>
      </c>
      <c r="J434" s="236">
        <v>1603</v>
      </c>
      <c r="K434" s="237">
        <v>2449</v>
      </c>
      <c r="L434" s="236">
        <v>1485</v>
      </c>
      <c r="M434" s="237">
        <v>1363</v>
      </c>
      <c r="N434" s="236">
        <f t="shared" si="6"/>
        <v>514312.25751301268</v>
      </c>
      <c r="O434" s="237">
        <f t="shared" si="6"/>
        <v>586947.43974618905</v>
      </c>
      <c r="P434" s="238">
        <v>1</v>
      </c>
      <c r="Q434" s="239">
        <v>1</v>
      </c>
      <c r="R434" s="238">
        <v>1</v>
      </c>
      <c r="S434" s="239">
        <v>1</v>
      </c>
      <c r="T434" s="240"/>
      <c r="U434" s="241"/>
      <c r="V434" s="237"/>
    </row>
    <row r="435" spans="1:22" x14ac:dyDescent="0.2">
      <c r="A435" s="233" t="s">
        <v>226</v>
      </c>
      <c r="B435" s="234" t="s">
        <v>421</v>
      </c>
      <c r="C435" s="234" t="s">
        <v>489</v>
      </c>
      <c r="D435" s="235">
        <v>1</v>
      </c>
      <c r="E435" s="234" t="s">
        <v>494</v>
      </c>
      <c r="F435" s="236">
        <v>15000</v>
      </c>
      <c r="G435" s="237">
        <v>15000</v>
      </c>
      <c r="H435" s="236">
        <v>6968</v>
      </c>
      <c r="I435" s="237">
        <v>7064</v>
      </c>
      <c r="J435" s="236">
        <v>7727</v>
      </c>
      <c r="K435" s="237">
        <v>6988</v>
      </c>
      <c r="L435" s="236">
        <v>7430</v>
      </c>
      <c r="M435" s="237">
        <v>6682</v>
      </c>
      <c r="N435" s="236">
        <f t="shared" si="6"/>
        <v>1750596.9141592269</v>
      </c>
      <c r="O435" s="237">
        <f t="shared" si="6"/>
        <v>1712863.5646734319</v>
      </c>
      <c r="P435" s="238">
        <v>1</v>
      </c>
      <c r="Q435" s="239">
        <v>1</v>
      </c>
      <c r="R435" s="238">
        <v>1</v>
      </c>
      <c r="S435" s="239">
        <v>1</v>
      </c>
      <c r="T435" s="240"/>
      <c r="U435" s="241"/>
      <c r="V435" s="237"/>
    </row>
    <row r="436" spans="1:22" x14ac:dyDescent="0.2">
      <c r="A436" s="233" t="s">
        <v>228</v>
      </c>
      <c r="B436" s="234" t="s">
        <v>422</v>
      </c>
      <c r="C436" s="234" t="s">
        <v>489</v>
      </c>
      <c r="D436" s="235">
        <v>1</v>
      </c>
      <c r="E436" s="234" t="s">
        <v>494</v>
      </c>
      <c r="F436" s="236">
        <v>73000</v>
      </c>
      <c r="G436" s="237">
        <v>73000</v>
      </c>
      <c r="H436" s="236">
        <v>59951</v>
      </c>
      <c r="I436" s="237">
        <v>27425</v>
      </c>
      <c r="J436" s="236">
        <v>46883</v>
      </c>
      <c r="K436" s="237">
        <v>27078</v>
      </c>
      <c r="L436" s="236">
        <v>47951</v>
      </c>
      <c r="M436" s="237">
        <v>31399</v>
      </c>
      <c r="N436" s="236">
        <f t="shared" si="6"/>
        <v>6424039.2811906552</v>
      </c>
      <c r="O436" s="237">
        <f t="shared" si="6"/>
        <v>5376896.4094784446</v>
      </c>
      <c r="P436" s="238">
        <v>1</v>
      </c>
      <c r="Q436" s="239">
        <v>1</v>
      </c>
      <c r="R436" s="238">
        <v>1</v>
      </c>
      <c r="S436" s="239">
        <v>1</v>
      </c>
      <c r="T436" s="240">
        <v>18185305.867155544</v>
      </c>
      <c r="U436" s="241">
        <v>17603137.880089208</v>
      </c>
      <c r="V436" s="237">
        <v>17894221.873622376</v>
      </c>
    </row>
    <row r="437" spans="1:22" x14ac:dyDescent="0.2">
      <c r="A437" s="233" t="s">
        <v>228</v>
      </c>
      <c r="B437" s="234" t="s">
        <v>422</v>
      </c>
      <c r="C437" s="234" t="s">
        <v>489</v>
      </c>
      <c r="D437" s="235">
        <v>0</v>
      </c>
      <c r="E437" s="234" t="s">
        <v>490</v>
      </c>
      <c r="F437" s="236">
        <v>20000</v>
      </c>
      <c r="G437" s="237">
        <v>20000</v>
      </c>
      <c r="H437" s="236">
        <v>19199</v>
      </c>
      <c r="I437" s="237">
        <v>22273</v>
      </c>
      <c r="J437" s="236">
        <v>24921</v>
      </c>
      <c r="K437" s="237">
        <v>27367</v>
      </c>
      <c r="L437" s="236">
        <v>18637</v>
      </c>
      <c r="M437" s="237">
        <v>15963</v>
      </c>
      <c r="N437" s="236">
        <f t="shared" si="6"/>
        <v>2524471.4397185701</v>
      </c>
      <c r="O437" s="237">
        <f t="shared" si="6"/>
        <v>2624931.2854591534</v>
      </c>
      <c r="P437" s="238">
        <v>1</v>
      </c>
      <c r="Q437" s="239">
        <v>1</v>
      </c>
      <c r="R437" s="238">
        <v>1</v>
      </c>
      <c r="S437" s="239">
        <v>1</v>
      </c>
      <c r="T437" s="240"/>
      <c r="U437" s="241"/>
      <c r="V437" s="237"/>
    </row>
    <row r="438" spans="1:22" x14ac:dyDescent="0.2">
      <c r="A438" s="233" t="s">
        <v>228</v>
      </c>
      <c r="B438" s="234" t="s">
        <v>422</v>
      </c>
      <c r="C438" s="234" t="s">
        <v>489</v>
      </c>
      <c r="D438" s="235">
        <v>0</v>
      </c>
      <c r="E438" s="234" t="s">
        <v>490</v>
      </c>
      <c r="F438" s="236">
        <v>105000</v>
      </c>
      <c r="G438" s="237">
        <v>105000</v>
      </c>
      <c r="H438" s="236">
        <v>37019</v>
      </c>
      <c r="I438" s="237">
        <v>19572</v>
      </c>
      <c r="J438" s="236">
        <v>38567</v>
      </c>
      <c r="K438" s="237">
        <v>20669</v>
      </c>
      <c r="L438" s="236">
        <v>32973</v>
      </c>
      <c r="M438" s="237">
        <v>15244</v>
      </c>
      <c r="N438" s="236">
        <f t="shared" si="6"/>
        <v>5936902.2182731042</v>
      </c>
      <c r="O438" s="237">
        <f t="shared" si="6"/>
        <v>5382693.0781800272</v>
      </c>
      <c r="P438" s="238">
        <v>1</v>
      </c>
      <c r="Q438" s="239">
        <v>1</v>
      </c>
      <c r="R438" s="238">
        <v>1</v>
      </c>
      <c r="S438" s="239">
        <v>1</v>
      </c>
      <c r="T438" s="240"/>
      <c r="U438" s="241"/>
      <c r="V438" s="237"/>
    </row>
    <row r="439" spans="1:22" x14ac:dyDescent="0.2">
      <c r="A439" s="233" t="s">
        <v>228</v>
      </c>
      <c r="B439" s="234" t="s">
        <v>422</v>
      </c>
      <c r="C439" s="234" t="s">
        <v>489</v>
      </c>
      <c r="D439" s="235">
        <v>0</v>
      </c>
      <c r="E439" s="234" t="s">
        <v>490</v>
      </c>
      <c r="F439" s="236">
        <v>208500</v>
      </c>
      <c r="G439" s="237">
        <v>208500</v>
      </c>
      <c r="H439" s="236">
        <v>64553</v>
      </c>
      <c r="I439" s="237">
        <v>106873</v>
      </c>
      <c r="J439" s="236">
        <v>73069</v>
      </c>
      <c r="K439" s="237">
        <v>111080</v>
      </c>
      <c r="L439" s="236">
        <v>53153</v>
      </c>
      <c r="M439" s="237">
        <v>82505</v>
      </c>
      <c r="N439" s="236">
        <f t="shared" si="6"/>
        <v>3299892.9279732141</v>
      </c>
      <c r="O439" s="237">
        <f t="shared" si="6"/>
        <v>4218617.1069715843</v>
      </c>
      <c r="P439" s="238">
        <v>0.28899999999999998</v>
      </c>
      <c r="Q439" s="239">
        <v>0.28899999999999998</v>
      </c>
      <c r="R439" s="238">
        <v>0.06</v>
      </c>
      <c r="S439" s="239">
        <v>0.27</v>
      </c>
      <c r="T439" s="240"/>
      <c r="U439" s="241"/>
      <c r="V439" s="237"/>
    </row>
    <row r="440" spans="1:22" x14ac:dyDescent="0.2">
      <c r="A440" s="233" t="s">
        <v>230</v>
      </c>
      <c r="B440" s="234" t="s">
        <v>423</v>
      </c>
      <c r="C440" s="234" t="s">
        <v>489</v>
      </c>
      <c r="D440" s="235">
        <v>0</v>
      </c>
      <c r="E440" s="234" t="s">
        <v>490</v>
      </c>
      <c r="F440" s="236">
        <v>12000</v>
      </c>
      <c r="G440" s="237">
        <v>12000</v>
      </c>
      <c r="H440" s="236">
        <v>3730</v>
      </c>
      <c r="I440" s="237">
        <v>6297</v>
      </c>
      <c r="J440" s="236">
        <v>6805</v>
      </c>
      <c r="K440" s="237">
        <v>8713</v>
      </c>
      <c r="L440" s="236">
        <v>5334</v>
      </c>
      <c r="M440" s="237">
        <v>6523</v>
      </c>
      <c r="N440" s="236">
        <f t="shared" si="6"/>
        <v>1329942.5113875943</v>
      </c>
      <c r="O440" s="237">
        <f t="shared" si="6"/>
        <v>1427981.3769266321</v>
      </c>
      <c r="P440" s="238">
        <v>1</v>
      </c>
      <c r="Q440" s="239">
        <v>1</v>
      </c>
      <c r="R440" s="238">
        <v>1</v>
      </c>
      <c r="S440" s="239">
        <v>1</v>
      </c>
      <c r="T440" s="240">
        <v>10043146.448137399</v>
      </c>
      <c r="U440" s="241">
        <v>11147592.96001352</v>
      </c>
      <c r="V440" s="237">
        <v>10595369.704075459</v>
      </c>
    </row>
    <row r="441" spans="1:22" x14ac:dyDescent="0.2">
      <c r="A441" s="233" t="s">
        <v>230</v>
      </c>
      <c r="B441" s="234" t="s">
        <v>423</v>
      </c>
      <c r="C441" s="234" t="s">
        <v>491</v>
      </c>
      <c r="D441" s="235">
        <v>0</v>
      </c>
      <c r="E441" s="234" t="s">
        <v>490</v>
      </c>
      <c r="F441" s="236">
        <v>1795</v>
      </c>
      <c r="G441" s="237">
        <v>1795</v>
      </c>
      <c r="H441" s="236">
        <v>163</v>
      </c>
      <c r="I441" s="237">
        <v>177</v>
      </c>
      <c r="J441" s="236">
        <v>460</v>
      </c>
      <c r="K441" s="237">
        <v>372</v>
      </c>
      <c r="L441" s="236">
        <v>399</v>
      </c>
      <c r="M441" s="237">
        <v>334</v>
      </c>
      <c r="N441" s="236">
        <f t="shared" si="6"/>
        <v>279179.5158788985</v>
      </c>
      <c r="O441" s="237">
        <f t="shared" si="6"/>
        <v>271118.93542427343</v>
      </c>
      <c r="P441" s="238">
        <v>1</v>
      </c>
      <c r="Q441" s="239">
        <v>1</v>
      </c>
      <c r="R441" s="238">
        <v>1</v>
      </c>
      <c r="S441" s="239">
        <v>1</v>
      </c>
      <c r="T441" s="240"/>
      <c r="U441" s="241"/>
      <c r="V441" s="237"/>
    </row>
    <row r="442" spans="1:22" x14ac:dyDescent="0.2">
      <c r="A442" s="233" t="s">
        <v>230</v>
      </c>
      <c r="B442" s="234" t="s">
        <v>423</v>
      </c>
      <c r="C442" s="234" t="s">
        <v>489</v>
      </c>
      <c r="D442" s="235">
        <v>1</v>
      </c>
      <c r="E442" s="234" t="s">
        <v>494</v>
      </c>
      <c r="F442" s="236">
        <v>47000</v>
      </c>
      <c r="G442" s="237">
        <v>47000</v>
      </c>
      <c r="H442" s="236">
        <v>17922</v>
      </c>
      <c r="I442" s="237">
        <v>30631</v>
      </c>
      <c r="J442" s="236">
        <v>31850</v>
      </c>
      <c r="K442" s="237">
        <v>45281</v>
      </c>
      <c r="L442" s="236">
        <v>22375</v>
      </c>
      <c r="M442" s="237">
        <v>27981</v>
      </c>
      <c r="N442" s="236">
        <f t="shared" si="6"/>
        <v>4373379.9913138459</v>
      </c>
      <c r="O442" s="237">
        <f t="shared" si="6"/>
        <v>4910139.2773497421</v>
      </c>
      <c r="P442" s="238">
        <v>1</v>
      </c>
      <c r="Q442" s="239">
        <v>1</v>
      </c>
      <c r="R442" s="238">
        <v>1</v>
      </c>
      <c r="S442" s="239">
        <v>1</v>
      </c>
      <c r="T442" s="240"/>
      <c r="U442" s="241"/>
      <c r="V442" s="237"/>
    </row>
    <row r="443" spans="1:22" x14ac:dyDescent="0.2">
      <c r="A443" s="233" t="s">
        <v>230</v>
      </c>
      <c r="B443" s="234" t="s">
        <v>423</v>
      </c>
      <c r="C443" s="234" t="s">
        <v>491</v>
      </c>
      <c r="D443" s="235">
        <v>0</v>
      </c>
      <c r="E443" s="234" t="s">
        <v>490</v>
      </c>
      <c r="F443" s="236">
        <v>1150</v>
      </c>
      <c r="G443" s="237">
        <v>1150</v>
      </c>
      <c r="H443" s="236">
        <v>152</v>
      </c>
      <c r="I443" s="237">
        <v>155</v>
      </c>
      <c r="J443" s="236">
        <v>238</v>
      </c>
      <c r="K443" s="237">
        <v>255</v>
      </c>
      <c r="L443" s="236">
        <v>219</v>
      </c>
      <c r="M443" s="237">
        <v>258</v>
      </c>
      <c r="N443" s="236">
        <f t="shared" si="6"/>
        <v>195328.82557869624</v>
      </c>
      <c r="O443" s="237">
        <f t="shared" si="6"/>
        <v>197396.40806339521</v>
      </c>
      <c r="P443" s="238">
        <v>1</v>
      </c>
      <c r="Q443" s="239">
        <v>1</v>
      </c>
      <c r="R443" s="238">
        <v>1</v>
      </c>
      <c r="S443" s="239">
        <v>1</v>
      </c>
      <c r="T443" s="240"/>
      <c r="U443" s="241"/>
      <c r="V443" s="237"/>
    </row>
    <row r="444" spans="1:22" x14ac:dyDescent="0.2">
      <c r="A444" s="233" t="s">
        <v>230</v>
      </c>
      <c r="B444" s="234" t="s">
        <v>423</v>
      </c>
      <c r="C444" s="234" t="s">
        <v>491</v>
      </c>
      <c r="D444" s="235">
        <v>0</v>
      </c>
      <c r="E444" s="234" t="s">
        <v>490</v>
      </c>
      <c r="F444" s="236">
        <v>1400</v>
      </c>
      <c r="G444" s="237">
        <v>1400</v>
      </c>
      <c r="H444" s="236">
        <v>293</v>
      </c>
      <c r="I444" s="237">
        <v>399</v>
      </c>
      <c r="J444" s="236">
        <v>416</v>
      </c>
      <c r="K444" s="237">
        <v>859</v>
      </c>
      <c r="L444" s="236">
        <v>333</v>
      </c>
      <c r="M444" s="237">
        <v>412</v>
      </c>
      <c r="N444" s="236">
        <f t="shared" si="6"/>
        <v>238054.80567751793</v>
      </c>
      <c r="O444" s="237">
        <f t="shared" si="6"/>
        <v>279543.91152967553</v>
      </c>
      <c r="P444" s="238">
        <v>1</v>
      </c>
      <c r="Q444" s="239">
        <v>1</v>
      </c>
      <c r="R444" s="238">
        <v>1</v>
      </c>
      <c r="S444" s="239">
        <v>1</v>
      </c>
      <c r="T444" s="240"/>
      <c r="U444" s="241"/>
      <c r="V444" s="237"/>
    </row>
    <row r="445" spans="1:22" x14ac:dyDescent="0.2">
      <c r="A445" s="233" t="s">
        <v>230</v>
      </c>
      <c r="B445" s="234" t="s">
        <v>423</v>
      </c>
      <c r="C445" s="234" t="s">
        <v>491</v>
      </c>
      <c r="D445" s="235">
        <v>0</v>
      </c>
      <c r="E445" s="234" t="s">
        <v>490</v>
      </c>
      <c r="F445" s="236">
        <v>1650</v>
      </c>
      <c r="G445" s="237">
        <v>1650</v>
      </c>
      <c r="H445" s="236">
        <v>471</v>
      </c>
      <c r="I445" s="237">
        <v>816</v>
      </c>
      <c r="J445" s="236">
        <v>607</v>
      </c>
      <c r="K445" s="237">
        <v>1385</v>
      </c>
      <c r="L445" s="236">
        <v>586</v>
      </c>
      <c r="M445" s="237">
        <v>844</v>
      </c>
      <c r="N445" s="236">
        <f t="shared" si="6"/>
        <v>279361.73501586576</v>
      </c>
      <c r="O445" s="237">
        <f t="shared" si="6"/>
        <v>347405.34150352329</v>
      </c>
      <c r="P445" s="238">
        <v>1</v>
      </c>
      <c r="Q445" s="239">
        <v>1</v>
      </c>
      <c r="R445" s="238">
        <v>1</v>
      </c>
      <c r="S445" s="239">
        <v>1</v>
      </c>
      <c r="T445" s="240"/>
      <c r="U445" s="241"/>
      <c r="V445" s="237"/>
    </row>
    <row r="446" spans="1:22" x14ac:dyDescent="0.2">
      <c r="A446" s="233" t="s">
        <v>230</v>
      </c>
      <c r="B446" s="234" t="s">
        <v>423</v>
      </c>
      <c r="C446" s="234" t="s">
        <v>495</v>
      </c>
      <c r="D446" s="235">
        <v>0</v>
      </c>
      <c r="E446" s="234" t="s">
        <v>490</v>
      </c>
      <c r="F446" s="236">
        <v>1200</v>
      </c>
      <c r="G446" s="237">
        <v>1200</v>
      </c>
      <c r="H446" s="236">
        <v>61</v>
      </c>
      <c r="I446" s="237">
        <v>87</v>
      </c>
      <c r="J446" s="236">
        <v>108</v>
      </c>
      <c r="K446" s="237">
        <v>128</v>
      </c>
      <c r="L446" s="236">
        <v>204</v>
      </c>
      <c r="M446" s="237">
        <v>239</v>
      </c>
      <c r="N446" s="236">
        <f t="shared" si="6"/>
        <v>199491.3990724677</v>
      </c>
      <c r="O446" s="237">
        <f t="shared" si="6"/>
        <v>202604.66244343147</v>
      </c>
      <c r="P446" s="238">
        <v>1</v>
      </c>
      <c r="Q446" s="239">
        <v>1</v>
      </c>
      <c r="R446" s="238">
        <v>1</v>
      </c>
      <c r="S446" s="239">
        <v>1</v>
      </c>
      <c r="T446" s="240"/>
      <c r="U446" s="241"/>
      <c r="V446" s="237"/>
    </row>
    <row r="447" spans="1:22" x14ac:dyDescent="0.2">
      <c r="A447" s="233" t="s">
        <v>230</v>
      </c>
      <c r="B447" s="234" t="s">
        <v>423</v>
      </c>
      <c r="C447" s="234" t="s">
        <v>495</v>
      </c>
      <c r="D447" s="235">
        <v>0</v>
      </c>
      <c r="E447" s="234" t="s">
        <v>490</v>
      </c>
      <c r="F447" s="236">
        <v>2300</v>
      </c>
      <c r="G447" s="237">
        <v>2300</v>
      </c>
      <c r="H447" s="236">
        <v>510</v>
      </c>
      <c r="I447" s="237">
        <v>838</v>
      </c>
      <c r="J447" s="236">
        <v>741</v>
      </c>
      <c r="K447" s="237">
        <v>1002</v>
      </c>
      <c r="L447" s="236">
        <v>752</v>
      </c>
      <c r="M447" s="237">
        <v>963</v>
      </c>
      <c r="N447" s="236">
        <f t="shared" si="6"/>
        <v>325087.45645651093</v>
      </c>
      <c r="O447" s="237">
        <f t="shared" si="6"/>
        <v>341589.01871244836</v>
      </c>
      <c r="P447" s="238">
        <v>1</v>
      </c>
      <c r="Q447" s="239">
        <v>1</v>
      </c>
      <c r="R447" s="238">
        <v>1</v>
      </c>
      <c r="S447" s="239">
        <v>1</v>
      </c>
      <c r="T447" s="240"/>
      <c r="U447" s="241"/>
      <c r="V447" s="237"/>
    </row>
    <row r="448" spans="1:22" x14ac:dyDescent="0.2">
      <c r="A448" s="233" t="s">
        <v>230</v>
      </c>
      <c r="B448" s="234" t="s">
        <v>423</v>
      </c>
      <c r="C448" s="234" t="s">
        <v>491</v>
      </c>
      <c r="D448" s="235">
        <v>0</v>
      </c>
      <c r="E448" s="234" t="s">
        <v>490</v>
      </c>
      <c r="F448" s="236">
        <v>4500</v>
      </c>
      <c r="G448" s="237">
        <v>4500</v>
      </c>
      <c r="H448" s="236">
        <v>1384</v>
      </c>
      <c r="I448" s="237">
        <v>2240</v>
      </c>
      <c r="J448" s="236">
        <v>1679</v>
      </c>
      <c r="K448" s="237">
        <v>3101</v>
      </c>
      <c r="L448" s="236">
        <v>1667</v>
      </c>
      <c r="M448" s="237">
        <v>2411</v>
      </c>
      <c r="N448" s="236">
        <f t="shared" si="6"/>
        <v>586250.84740136971</v>
      </c>
      <c r="O448" s="237">
        <f t="shared" si="6"/>
        <v>682792.19955139142</v>
      </c>
      <c r="P448" s="238">
        <v>1</v>
      </c>
      <c r="Q448" s="239">
        <v>1</v>
      </c>
      <c r="R448" s="238">
        <v>1</v>
      </c>
      <c r="S448" s="239">
        <v>1</v>
      </c>
      <c r="T448" s="240"/>
      <c r="U448" s="241"/>
      <c r="V448" s="237"/>
    </row>
    <row r="449" spans="1:22" x14ac:dyDescent="0.2">
      <c r="A449" s="233" t="s">
        <v>230</v>
      </c>
      <c r="B449" s="234" t="s">
        <v>423</v>
      </c>
      <c r="C449" s="234" t="s">
        <v>489</v>
      </c>
      <c r="D449" s="235">
        <v>0</v>
      </c>
      <c r="E449" s="234" t="s">
        <v>490</v>
      </c>
      <c r="F449" s="236">
        <v>17500</v>
      </c>
      <c r="G449" s="237">
        <v>17500</v>
      </c>
      <c r="H449" s="236">
        <v>7373</v>
      </c>
      <c r="I449" s="237">
        <v>13128</v>
      </c>
      <c r="J449" s="236">
        <v>20618</v>
      </c>
      <c r="K449" s="237">
        <v>26518</v>
      </c>
      <c r="L449" s="236">
        <v>8673</v>
      </c>
      <c r="M449" s="237">
        <v>9097</v>
      </c>
      <c r="N449" s="236">
        <f t="shared" si="6"/>
        <v>2237069.3603546321</v>
      </c>
      <c r="O449" s="237">
        <f t="shared" si="6"/>
        <v>2487021.8285090094</v>
      </c>
      <c r="P449" s="238">
        <v>1</v>
      </c>
      <c r="Q449" s="239">
        <v>1</v>
      </c>
      <c r="R449" s="238">
        <v>1</v>
      </c>
      <c r="S449" s="239">
        <v>1</v>
      </c>
      <c r="T449" s="240"/>
      <c r="U449" s="241"/>
      <c r="V449" s="237"/>
    </row>
    <row r="450" spans="1:22" x14ac:dyDescent="0.2">
      <c r="A450" s="233" t="s">
        <v>232</v>
      </c>
      <c r="B450" s="234" t="s">
        <v>424</v>
      </c>
      <c r="C450" s="234" t="s">
        <v>489</v>
      </c>
      <c r="D450" s="235">
        <v>1</v>
      </c>
      <c r="E450" s="234" t="s">
        <v>494</v>
      </c>
      <c r="F450" s="236">
        <v>330000</v>
      </c>
      <c r="G450" s="237">
        <v>330000</v>
      </c>
      <c r="H450" s="236">
        <v>136626.1</v>
      </c>
      <c r="I450" s="237">
        <v>173335.1</v>
      </c>
      <c r="J450" s="236">
        <v>226595.4</v>
      </c>
      <c r="K450" s="237">
        <v>252078.8</v>
      </c>
      <c r="L450" s="236">
        <v>158037.6</v>
      </c>
      <c r="M450" s="237">
        <v>185716.2</v>
      </c>
      <c r="N450" s="236">
        <f t="shared" si="6"/>
        <v>18428429.23099817</v>
      </c>
      <c r="O450" s="237">
        <f t="shared" si="6"/>
        <v>19045735.80980454</v>
      </c>
      <c r="P450" s="238">
        <v>1</v>
      </c>
      <c r="Q450" s="239">
        <v>1</v>
      </c>
      <c r="R450" s="238">
        <v>1</v>
      </c>
      <c r="S450" s="239">
        <v>1</v>
      </c>
      <c r="T450" s="240">
        <v>26873865.414290857</v>
      </c>
      <c r="U450" s="241">
        <v>27983023.9412967</v>
      </c>
      <c r="V450" s="237">
        <v>27428444.677793778</v>
      </c>
    </row>
    <row r="451" spans="1:22" x14ac:dyDescent="0.2">
      <c r="A451" s="233" t="s">
        <v>232</v>
      </c>
      <c r="B451" s="234" t="s">
        <v>424</v>
      </c>
      <c r="C451" s="234" t="s">
        <v>489</v>
      </c>
      <c r="D451" s="235">
        <v>0</v>
      </c>
      <c r="E451" s="234" t="s">
        <v>490</v>
      </c>
      <c r="F451" s="236">
        <v>150000</v>
      </c>
      <c r="G451" s="237">
        <v>150000</v>
      </c>
      <c r="H451" s="236">
        <v>50948.1</v>
      </c>
      <c r="I451" s="237">
        <v>79745.5</v>
      </c>
      <c r="J451" s="236">
        <v>81749.899999999994</v>
      </c>
      <c r="K451" s="237">
        <v>100277.2</v>
      </c>
      <c r="L451" s="236">
        <v>76422.2</v>
      </c>
      <c r="M451" s="237">
        <v>84238.2</v>
      </c>
      <c r="N451" s="236">
        <f t="shared" ref="N451:O465" si="7">IF($C451="M",
(AVERAGE(F451*P451,MAX(H451,J451,L451)*R451)^0.519)*3203.7913,
IF(OR($C451="MB",$C451="MK",$C451="MBK",$C451="MBN"),
(AVERAGE(F451*P451,MAX(H451,J451,L451)*R451)^0.6289)*3234.9142,
IF(AND($E451="Land+Sommerhus",OR($C451="MBNKD",$C451="MBNK/MBND")),
(AVERAGE(F451*P451,MAX(H451,J451,L451)*R451)^0.736)*1583.1635,
IF(AND($E451="Byzone",OR($C451="MBNKD",$C451="MBNK/MBND")),
(AVERAGE(F451*P451,MAX(H451,J451,L451)*R451)^0.736)*1812.7138,
0))))</f>
        <v>8445436.1832926869</v>
      </c>
      <c r="O451" s="237">
        <f t="shared" si="7"/>
        <v>8937288.1314921603</v>
      </c>
      <c r="P451" s="238">
        <v>1</v>
      </c>
      <c r="Q451" s="239">
        <v>1</v>
      </c>
      <c r="R451" s="238">
        <v>1</v>
      </c>
      <c r="S451" s="239">
        <v>1</v>
      </c>
      <c r="T451" s="240"/>
      <c r="U451" s="241"/>
      <c r="V451" s="237"/>
    </row>
    <row r="452" spans="1:22" x14ac:dyDescent="0.2">
      <c r="A452" s="233" t="s">
        <v>234</v>
      </c>
      <c r="B452" s="234" t="s">
        <v>425</v>
      </c>
      <c r="C452" s="234" t="s">
        <v>489</v>
      </c>
      <c r="D452" s="235">
        <v>0</v>
      </c>
      <c r="E452" s="234" t="s">
        <v>490</v>
      </c>
      <c r="F452" s="236">
        <v>120000</v>
      </c>
      <c r="G452" s="237">
        <v>120000</v>
      </c>
      <c r="H452" s="236">
        <v>97374</v>
      </c>
      <c r="I452" s="237">
        <v>83814</v>
      </c>
      <c r="J452" s="236">
        <v>101097</v>
      </c>
      <c r="K452" s="237">
        <v>82788</v>
      </c>
      <c r="L452" s="236">
        <v>94502</v>
      </c>
      <c r="M452" s="237">
        <v>79332</v>
      </c>
      <c r="N452" s="236">
        <f t="shared" si="7"/>
        <v>8157943.0508071193</v>
      </c>
      <c r="O452" s="237">
        <f t="shared" si="7"/>
        <v>7683585.4405850917</v>
      </c>
      <c r="P452" s="238">
        <v>1</v>
      </c>
      <c r="Q452" s="239">
        <v>1</v>
      </c>
      <c r="R452" s="238">
        <v>1</v>
      </c>
      <c r="S452" s="239">
        <v>1</v>
      </c>
      <c r="T452" s="240">
        <v>36963042.477487385</v>
      </c>
      <c r="U452" s="241">
        <v>35263716.069225654</v>
      </c>
      <c r="V452" s="237">
        <v>36113379.27335652</v>
      </c>
    </row>
    <row r="453" spans="1:22" x14ac:dyDescent="0.2">
      <c r="A453" s="233" t="s">
        <v>234</v>
      </c>
      <c r="B453" s="234" t="s">
        <v>425</v>
      </c>
      <c r="C453" s="234" t="s">
        <v>489</v>
      </c>
      <c r="D453" s="235">
        <v>1</v>
      </c>
      <c r="E453" s="234" t="s">
        <v>494</v>
      </c>
      <c r="F453" s="236">
        <v>220000</v>
      </c>
      <c r="G453" s="237">
        <v>220000</v>
      </c>
      <c r="H453" s="236">
        <v>155713</v>
      </c>
      <c r="I453" s="237">
        <v>133049</v>
      </c>
      <c r="J453" s="236">
        <v>158446</v>
      </c>
      <c r="K453" s="237">
        <v>144660</v>
      </c>
      <c r="L453" s="236">
        <v>150911</v>
      </c>
      <c r="M453" s="237">
        <v>138455</v>
      </c>
      <c r="N453" s="236">
        <f t="shared" si="7"/>
        <v>13873372.549886102</v>
      </c>
      <c r="O453" s="237">
        <f t="shared" si="7"/>
        <v>13499597.693908868</v>
      </c>
      <c r="P453" s="238">
        <v>1</v>
      </c>
      <c r="Q453" s="239">
        <v>1</v>
      </c>
      <c r="R453" s="238">
        <v>1</v>
      </c>
      <c r="S453" s="239">
        <v>1</v>
      </c>
      <c r="T453" s="240"/>
      <c r="U453" s="241"/>
      <c r="V453" s="237"/>
    </row>
    <row r="454" spans="1:22" x14ac:dyDescent="0.2">
      <c r="A454" s="233" t="s">
        <v>234</v>
      </c>
      <c r="B454" s="234" t="s">
        <v>425</v>
      </c>
      <c r="C454" s="234" t="s">
        <v>489</v>
      </c>
      <c r="D454" s="235">
        <v>1</v>
      </c>
      <c r="E454" s="234" t="s">
        <v>494</v>
      </c>
      <c r="F454" s="236">
        <v>100000</v>
      </c>
      <c r="G454" s="237">
        <v>100000</v>
      </c>
      <c r="H454" s="236">
        <v>71571</v>
      </c>
      <c r="I454" s="237">
        <v>57886</v>
      </c>
      <c r="J454" s="236">
        <v>73968</v>
      </c>
      <c r="K454" s="237">
        <v>60178</v>
      </c>
      <c r="L454" s="236">
        <v>84840</v>
      </c>
      <c r="M454" s="237">
        <v>69337</v>
      </c>
      <c r="N454" s="236">
        <f t="shared" si="7"/>
        <v>8187154.5865154685</v>
      </c>
      <c r="O454" s="237">
        <f t="shared" si="7"/>
        <v>7675957.0184759181</v>
      </c>
      <c r="P454" s="238">
        <v>1</v>
      </c>
      <c r="Q454" s="239">
        <v>1</v>
      </c>
      <c r="R454" s="238">
        <v>1</v>
      </c>
      <c r="S454" s="239">
        <v>1</v>
      </c>
      <c r="T454" s="240"/>
      <c r="U454" s="241"/>
      <c r="V454" s="237"/>
    </row>
    <row r="455" spans="1:22" x14ac:dyDescent="0.2">
      <c r="A455" s="233" t="s">
        <v>234</v>
      </c>
      <c r="B455" s="234" t="s">
        <v>425</v>
      </c>
      <c r="C455" s="234" t="s">
        <v>489</v>
      </c>
      <c r="D455" s="235">
        <v>1</v>
      </c>
      <c r="E455" s="234" t="s">
        <v>494</v>
      </c>
      <c r="F455" s="236">
        <v>84000</v>
      </c>
      <c r="G455" s="237">
        <v>84000</v>
      </c>
      <c r="H455" s="236">
        <v>55042</v>
      </c>
      <c r="I455" s="237">
        <v>48404</v>
      </c>
      <c r="J455" s="236">
        <v>55034</v>
      </c>
      <c r="K455" s="237">
        <v>46963</v>
      </c>
      <c r="L455" s="236">
        <v>58044</v>
      </c>
      <c r="M455" s="237">
        <v>48153</v>
      </c>
      <c r="N455" s="236">
        <f t="shared" si="7"/>
        <v>6744572.2902786974</v>
      </c>
      <c r="O455" s="237">
        <f t="shared" si="7"/>
        <v>6404575.9162557684</v>
      </c>
      <c r="P455" s="238">
        <v>1</v>
      </c>
      <c r="Q455" s="239">
        <v>1</v>
      </c>
      <c r="R455" s="238">
        <v>1</v>
      </c>
      <c r="S455" s="239">
        <v>1</v>
      </c>
      <c r="T455" s="240"/>
      <c r="U455" s="241"/>
      <c r="V455" s="237"/>
    </row>
    <row r="456" spans="1:22" x14ac:dyDescent="0.2">
      <c r="A456" s="233" t="s">
        <v>236</v>
      </c>
      <c r="B456" s="234" t="s">
        <v>426</v>
      </c>
      <c r="C456" s="234" t="s">
        <v>489</v>
      </c>
      <c r="D456" s="235">
        <v>1</v>
      </c>
      <c r="E456" s="234" t="s">
        <v>494</v>
      </c>
      <c r="F456" s="236">
        <v>42500</v>
      </c>
      <c r="G456" s="237">
        <v>42500</v>
      </c>
      <c r="H456" s="236">
        <v>19014</v>
      </c>
      <c r="I456" s="237">
        <v>21048</v>
      </c>
      <c r="J456" s="236">
        <v>27879</v>
      </c>
      <c r="K456" s="237">
        <v>25825</v>
      </c>
      <c r="L456" s="236">
        <v>18527</v>
      </c>
      <c r="M456" s="237">
        <v>18017</v>
      </c>
      <c r="N456" s="236">
        <f t="shared" si="7"/>
        <v>4022437.2674534316</v>
      </c>
      <c r="O456" s="237">
        <f t="shared" si="7"/>
        <v>3935698.1215288215</v>
      </c>
      <c r="P456" s="238">
        <v>1</v>
      </c>
      <c r="Q456" s="239">
        <v>1</v>
      </c>
      <c r="R456" s="238">
        <v>1</v>
      </c>
      <c r="S456" s="239">
        <v>1</v>
      </c>
      <c r="T456" s="240">
        <v>16961012.554860558</v>
      </c>
      <c r="U456" s="241">
        <v>16641424.696414854</v>
      </c>
      <c r="V456" s="237">
        <v>16801218.625637706</v>
      </c>
    </row>
    <row r="457" spans="1:22" x14ac:dyDescent="0.2">
      <c r="A457" s="233" t="s">
        <v>236</v>
      </c>
      <c r="B457" s="234" t="s">
        <v>426</v>
      </c>
      <c r="C457" s="234" t="s">
        <v>489</v>
      </c>
      <c r="D457" s="235">
        <v>1</v>
      </c>
      <c r="E457" s="234" t="s">
        <v>494</v>
      </c>
      <c r="F457" s="236">
        <v>24000</v>
      </c>
      <c r="G457" s="237">
        <v>24000</v>
      </c>
      <c r="H457" s="236">
        <v>6367</v>
      </c>
      <c r="I457" s="237">
        <v>5194</v>
      </c>
      <c r="J457" s="236">
        <v>7198</v>
      </c>
      <c r="K457" s="237">
        <v>6083</v>
      </c>
      <c r="L457" s="236">
        <v>5285</v>
      </c>
      <c r="M457" s="237">
        <v>3848</v>
      </c>
      <c r="N457" s="236">
        <f t="shared" si="7"/>
        <v>2210285.9087832095</v>
      </c>
      <c r="O457" s="237">
        <f t="shared" si="7"/>
        <v>2151867.4978795191</v>
      </c>
      <c r="P457" s="238">
        <v>1</v>
      </c>
      <c r="Q457" s="239">
        <v>1</v>
      </c>
      <c r="R457" s="238">
        <v>1</v>
      </c>
      <c r="S457" s="239">
        <v>1</v>
      </c>
      <c r="T457" s="240"/>
      <c r="U457" s="241"/>
      <c r="V457" s="237"/>
    </row>
    <row r="458" spans="1:22" x14ac:dyDescent="0.2">
      <c r="A458" s="233" t="s">
        <v>236</v>
      </c>
      <c r="B458" s="234" t="s">
        <v>426</v>
      </c>
      <c r="C458" s="234" t="s">
        <v>491</v>
      </c>
      <c r="D458" s="235">
        <v>0</v>
      </c>
      <c r="E458" s="234" t="s">
        <v>490</v>
      </c>
      <c r="F458" s="236">
        <v>1400</v>
      </c>
      <c r="G458" s="237">
        <v>1400</v>
      </c>
      <c r="H458" s="236">
        <v>517</v>
      </c>
      <c r="I458" s="237">
        <v>699</v>
      </c>
      <c r="J458" s="236">
        <v>813</v>
      </c>
      <c r="K458" s="237">
        <v>1278</v>
      </c>
      <c r="L458" s="236">
        <v>984</v>
      </c>
      <c r="M458" s="237">
        <v>1057</v>
      </c>
      <c r="N458" s="236">
        <f t="shared" si="7"/>
        <v>290847.3375604921</v>
      </c>
      <c r="O458" s="237">
        <f t="shared" si="7"/>
        <v>316837.27781748673</v>
      </c>
      <c r="P458" s="238">
        <v>1</v>
      </c>
      <c r="Q458" s="239">
        <v>1</v>
      </c>
      <c r="R458" s="238">
        <v>1</v>
      </c>
      <c r="S458" s="239">
        <v>1</v>
      </c>
      <c r="T458" s="240"/>
      <c r="U458" s="241"/>
      <c r="V458" s="237"/>
    </row>
    <row r="459" spans="1:22" x14ac:dyDescent="0.2">
      <c r="A459" s="233" t="s">
        <v>236</v>
      </c>
      <c r="B459" s="234" t="s">
        <v>426</v>
      </c>
      <c r="C459" s="234" t="s">
        <v>491</v>
      </c>
      <c r="D459" s="235">
        <v>0</v>
      </c>
      <c r="E459" s="234" t="s">
        <v>490</v>
      </c>
      <c r="F459" s="236">
        <v>2000</v>
      </c>
      <c r="G459" s="237">
        <v>2000</v>
      </c>
      <c r="H459" s="236">
        <v>326</v>
      </c>
      <c r="I459" s="237">
        <v>633</v>
      </c>
      <c r="J459" s="236">
        <v>678</v>
      </c>
      <c r="K459" s="237">
        <v>977</v>
      </c>
      <c r="L459" s="236">
        <v>669</v>
      </c>
      <c r="M459" s="237">
        <v>943</v>
      </c>
      <c r="N459" s="236">
        <f t="shared" si="7"/>
        <v>316837.27781748673</v>
      </c>
      <c r="O459" s="237">
        <f t="shared" si="7"/>
        <v>342506.57591950084</v>
      </c>
      <c r="P459" s="238">
        <v>1</v>
      </c>
      <c r="Q459" s="239">
        <v>1</v>
      </c>
      <c r="R459" s="238">
        <v>1</v>
      </c>
      <c r="S459" s="239">
        <v>1</v>
      </c>
      <c r="T459" s="240"/>
      <c r="U459" s="241"/>
      <c r="V459" s="237"/>
    </row>
    <row r="460" spans="1:22" x14ac:dyDescent="0.2">
      <c r="A460" s="233" t="s">
        <v>236</v>
      </c>
      <c r="B460" s="234" t="s">
        <v>426</v>
      </c>
      <c r="C460" s="234" t="s">
        <v>491</v>
      </c>
      <c r="D460" s="235">
        <v>0</v>
      </c>
      <c r="E460" s="234" t="s">
        <v>490</v>
      </c>
      <c r="F460" s="236">
        <v>900</v>
      </c>
      <c r="G460" s="237">
        <v>900</v>
      </c>
      <c r="H460" s="236">
        <v>153</v>
      </c>
      <c r="I460" s="237">
        <v>273</v>
      </c>
      <c r="J460" s="236">
        <v>310</v>
      </c>
      <c r="K460" s="237">
        <v>389</v>
      </c>
      <c r="L460" s="236">
        <v>317</v>
      </c>
      <c r="M460" s="237">
        <v>305</v>
      </c>
      <c r="N460" s="236">
        <f t="shared" si="7"/>
        <v>177313.39994213814</v>
      </c>
      <c r="O460" s="237">
        <f t="shared" si="7"/>
        <v>184975.34200557851</v>
      </c>
      <c r="P460" s="238">
        <v>1</v>
      </c>
      <c r="Q460" s="239">
        <v>1</v>
      </c>
      <c r="R460" s="238">
        <v>1</v>
      </c>
      <c r="S460" s="239">
        <v>1</v>
      </c>
      <c r="T460" s="240"/>
      <c r="U460" s="241"/>
      <c r="V460" s="237"/>
    </row>
    <row r="461" spans="1:22" x14ac:dyDescent="0.2">
      <c r="A461" s="233" t="s">
        <v>236</v>
      </c>
      <c r="B461" s="234" t="s">
        <v>426</v>
      </c>
      <c r="C461" s="234" t="s">
        <v>489</v>
      </c>
      <c r="D461" s="235">
        <v>1</v>
      </c>
      <c r="E461" s="234" t="s">
        <v>494</v>
      </c>
      <c r="F461" s="236">
        <v>63000</v>
      </c>
      <c r="G461" s="237">
        <v>63000</v>
      </c>
      <c r="H461" s="236">
        <v>55803</v>
      </c>
      <c r="I461" s="237">
        <v>50916</v>
      </c>
      <c r="J461" s="236">
        <v>68138</v>
      </c>
      <c r="K461" s="237">
        <v>61166</v>
      </c>
      <c r="L461" s="236">
        <v>28731</v>
      </c>
      <c r="M461" s="237">
        <v>28789</v>
      </c>
      <c r="N461" s="236">
        <f t="shared" si="7"/>
        <v>6359447.4261411624</v>
      </c>
      <c r="O461" s="237">
        <f t="shared" si="7"/>
        <v>6108817.4101363439</v>
      </c>
      <c r="P461" s="238">
        <v>1</v>
      </c>
      <c r="Q461" s="239">
        <v>1</v>
      </c>
      <c r="R461" s="238">
        <v>1</v>
      </c>
      <c r="S461" s="239">
        <v>1</v>
      </c>
      <c r="T461" s="240"/>
      <c r="U461" s="241"/>
      <c r="V461" s="237"/>
    </row>
    <row r="462" spans="1:22" x14ac:dyDescent="0.2">
      <c r="A462" s="233" t="s">
        <v>236</v>
      </c>
      <c r="B462" s="234" t="s">
        <v>426</v>
      </c>
      <c r="C462" s="234" t="s">
        <v>489</v>
      </c>
      <c r="D462" s="235">
        <v>1</v>
      </c>
      <c r="E462" s="234" t="s">
        <v>494</v>
      </c>
      <c r="F462" s="236">
        <v>26000</v>
      </c>
      <c r="G462" s="237">
        <v>26000</v>
      </c>
      <c r="H462" s="236">
        <v>6320</v>
      </c>
      <c r="I462" s="237">
        <v>8606</v>
      </c>
      <c r="J462" s="236">
        <v>9277</v>
      </c>
      <c r="K462" s="237">
        <v>9072</v>
      </c>
      <c r="L462" s="236">
        <v>7596</v>
      </c>
      <c r="M462" s="237">
        <v>7188</v>
      </c>
      <c r="N462" s="236">
        <f t="shared" si="7"/>
        <v>2419496.5934409546</v>
      </c>
      <c r="O462" s="237">
        <f t="shared" si="7"/>
        <v>2409140.4306057007</v>
      </c>
      <c r="P462" s="238">
        <v>1</v>
      </c>
      <c r="Q462" s="239">
        <v>1</v>
      </c>
      <c r="R462" s="238">
        <v>1</v>
      </c>
      <c r="S462" s="239">
        <v>1</v>
      </c>
      <c r="T462" s="240"/>
      <c r="U462" s="241"/>
      <c r="V462" s="237"/>
    </row>
    <row r="463" spans="1:22" x14ac:dyDescent="0.2">
      <c r="A463" s="233" t="s">
        <v>236</v>
      </c>
      <c r="B463" s="234" t="s">
        <v>426</v>
      </c>
      <c r="C463" s="234" t="s">
        <v>491</v>
      </c>
      <c r="D463" s="235">
        <v>0</v>
      </c>
      <c r="E463" s="234" t="s">
        <v>490</v>
      </c>
      <c r="F463" s="236">
        <v>4000</v>
      </c>
      <c r="G463" s="237">
        <v>4000</v>
      </c>
      <c r="H463" s="236">
        <v>1963</v>
      </c>
      <c r="I463" s="237">
        <v>2883</v>
      </c>
      <c r="J463" s="236">
        <v>3250</v>
      </c>
      <c r="K463" s="237">
        <v>3781</v>
      </c>
      <c r="L463" s="236">
        <v>1953</v>
      </c>
      <c r="M463" s="237">
        <v>1840</v>
      </c>
      <c r="N463" s="236">
        <f t="shared" si="7"/>
        <v>659441.78839513753</v>
      </c>
      <c r="O463" s="237">
        <f t="shared" si="7"/>
        <v>694655.94600890507</v>
      </c>
      <c r="P463" s="238">
        <v>1</v>
      </c>
      <c r="Q463" s="239">
        <v>1</v>
      </c>
      <c r="R463" s="238">
        <v>1</v>
      </c>
      <c r="S463" s="239">
        <v>1</v>
      </c>
      <c r="T463" s="240"/>
      <c r="U463" s="241"/>
      <c r="V463" s="237"/>
    </row>
    <row r="464" spans="1:22" x14ac:dyDescent="0.2">
      <c r="A464" s="233" t="s">
        <v>236</v>
      </c>
      <c r="B464" s="234" t="s">
        <v>426</v>
      </c>
      <c r="C464" s="234" t="s">
        <v>491</v>
      </c>
      <c r="D464" s="235">
        <v>0</v>
      </c>
      <c r="E464" s="234" t="s">
        <v>490</v>
      </c>
      <c r="F464" s="236">
        <v>4000</v>
      </c>
      <c r="G464" s="237">
        <v>4000</v>
      </c>
      <c r="H464" s="236">
        <v>650</v>
      </c>
      <c r="I464" s="237">
        <v>678</v>
      </c>
      <c r="J464" s="236">
        <v>1044</v>
      </c>
      <c r="K464" s="237">
        <v>936</v>
      </c>
      <c r="L464" s="236">
        <v>891</v>
      </c>
      <c r="M464" s="237">
        <v>801</v>
      </c>
      <c r="N464" s="236">
        <f t="shared" si="7"/>
        <v>504905.55532654579</v>
      </c>
      <c r="O464" s="237">
        <f t="shared" si="7"/>
        <v>496926.0945129965</v>
      </c>
      <c r="P464" s="238">
        <v>1</v>
      </c>
      <c r="Q464" s="239">
        <v>1</v>
      </c>
      <c r="R464" s="238">
        <v>1</v>
      </c>
      <c r="S464" s="239">
        <v>1</v>
      </c>
      <c r="T464" s="240"/>
      <c r="U464" s="241"/>
      <c r="V464" s="237"/>
    </row>
    <row r="465" spans="1:22" ht="13.5" thickBot="1" x14ac:dyDescent="0.25">
      <c r="A465" s="243" t="s">
        <v>238</v>
      </c>
      <c r="B465" s="244" t="s">
        <v>427</v>
      </c>
      <c r="C465" s="244" t="s">
        <v>489</v>
      </c>
      <c r="D465" s="245">
        <v>0</v>
      </c>
      <c r="E465" s="244" t="s">
        <v>490</v>
      </c>
      <c r="F465" s="246">
        <v>100000</v>
      </c>
      <c r="G465" s="247">
        <v>100000</v>
      </c>
      <c r="H465" s="246">
        <v>77300</v>
      </c>
      <c r="I465" s="247">
        <v>77101.8</v>
      </c>
      <c r="J465" s="246">
        <v>71586.100000000006</v>
      </c>
      <c r="K465" s="247">
        <v>70922.3</v>
      </c>
      <c r="L465" s="246">
        <v>60266.400000000001</v>
      </c>
      <c r="M465" s="247">
        <v>52871</v>
      </c>
      <c r="N465" s="246">
        <f t="shared" si="7"/>
        <v>6934534.6284607435</v>
      </c>
      <c r="O465" s="247">
        <f t="shared" si="7"/>
        <v>6928828.3342447253</v>
      </c>
      <c r="P465" s="248">
        <v>1</v>
      </c>
      <c r="Q465" s="249">
        <v>1</v>
      </c>
      <c r="R465" s="248">
        <v>1</v>
      </c>
      <c r="S465" s="249">
        <v>1</v>
      </c>
      <c r="T465" s="250">
        <v>6934534.6284607435</v>
      </c>
      <c r="U465" s="251">
        <v>6928828.3342447253</v>
      </c>
      <c r="V465" s="247">
        <v>6931681.4813527344</v>
      </c>
    </row>
    <row r="466" spans="1:22" ht="13.5" thickTop="1" x14ac:dyDescent="0.2">
      <c r="A466" s="252"/>
      <c r="B466" s="252"/>
      <c r="C466" s="252"/>
      <c r="D466" s="252"/>
      <c r="E466" s="252"/>
      <c r="F466" s="252"/>
      <c r="G466" s="252"/>
      <c r="H466" s="252"/>
      <c r="I466" s="252"/>
      <c r="J466" s="252"/>
      <c r="K466" s="252"/>
      <c r="L466" s="252"/>
      <c r="M466" s="252"/>
      <c r="N466" s="252"/>
      <c r="O466" s="252"/>
      <c r="P466" s="252"/>
      <c r="Q466" s="252"/>
      <c r="R466" s="252"/>
      <c r="S466" s="252"/>
      <c r="T466" s="252"/>
      <c r="U466" s="252"/>
      <c r="V466" s="252"/>
    </row>
    <row r="467" spans="1:22" x14ac:dyDescent="0.2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</row>
  </sheetData>
  <mergeCells count="10">
    <mergeCell ref="P1:Q1"/>
    <mergeCell ref="R1:S1"/>
    <mergeCell ref="T1:V1"/>
    <mergeCell ref="A1:B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933D-8BAF-46D5-A932-AF723085F7AE}">
  <sheetPr codeName="NøgleTal"/>
  <dimension ref="A1:C13"/>
  <sheetViews>
    <sheetView workbookViewId="0"/>
  </sheetViews>
  <sheetFormatPr defaultRowHeight="12.75" x14ac:dyDescent="0.2"/>
  <cols>
    <col min="1" max="1" width="9.7109375" style="9" bestFit="1" customWidth="1"/>
    <col min="2" max="2" width="12.42578125" style="9" bestFit="1" customWidth="1"/>
    <col min="3" max="3" width="15.42578125" style="9" bestFit="1" customWidth="1"/>
    <col min="4" max="16384" width="9.140625" style="9"/>
  </cols>
  <sheetData>
    <row r="1" spans="1:3" x14ac:dyDescent="0.2">
      <c r="A1" s="253" t="s">
        <v>498</v>
      </c>
      <c r="B1" s="254" t="s">
        <v>499</v>
      </c>
      <c r="C1" s="255" t="s">
        <v>500</v>
      </c>
    </row>
    <row r="2" spans="1:3" x14ac:dyDescent="0.2">
      <c r="A2" s="256" t="s">
        <v>501</v>
      </c>
      <c r="B2" s="9">
        <v>-3.8E-3</v>
      </c>
      <c r="C2" s="257">
        <v>0.99619999999999997</v>
      </c>
    </row>
    <row r="3" spans="1:3" x14ac:dyDescent="0.2">
      <c r="A3" s="256" t="s">
        <v>502</v>
      </c>
      <c r="B3" s="9">
        <v>1.2699999999999999E-2</v>
      </c>
      <c r="C3" s="257">
        <v>1.0126999999999999</v>
      </c>
    </row>
    <row r="4" spans="1:3" x14ac:dyDescent="0.2">
      <c r="A4" s="256" t="s">
        <v>503</v>
      </c>
      <c r="B4" s="9">
        <v>1.7500000000000002E-2</v>
      </c>
      <c r="C4" s="257">
        <v>1.0175000000000001</v>
      </c>
    </row>
    <row r="5" spans="1:3" x14ac:dyDescent="0.2">
      <c r="A5" s="256" t="s">
        <v>504</v>
      </c>
      <c r="B5" s="9">
        <v>1.6899999999999998E-2</v>
      </c>
      <c r="C5" s="257">
        <v>1.0168999999999999</v>
      </c>
    </row>
    <row r="6" spans="1:3" x14ac:dyDescent="0.2">
      <c r="A6" s="256" t="s">
        <v>505</v>
      </c>
      <c r="B6" s="9">
        <v>1.9699999999999999E-2</v>
      </c>
      <c r="C6" s="257">
        <v>1.0197000000000001</v>
      </c>
    </row>
    <row r="7" spans="1:3" x14ac:dyDescent="0.2">
      <c r="A7" s="256" t="s">
        <v>506</v>
      </c>
      <c r="B7" s="9">
        <v>1.2200000000000001E-2</v>
      </c>
      <c r="C7" s="257">
        <v>1.0122</v>
      </c>
    </row>
    <row r="8" spans="1:3" x14ac:dyDescent="0.2">
      <c r="A8" s="256" t="s">
        <v>507</v>
      </c>
      <c r="B8" s="9">
        <v>3.3E-3</v>
      </c>
      <c r="C8" s="257">
        <v>1.0033000000000001</v>
      </c>
    </row>
    <row r="9" spans="1:3" x14ac:dyDescent="0.2">
      <c r="A9" s="256" t="s">
        <v>508</v>
      </c>
      <c r="B9" s="9">
        <v>3.56E-2</v>
      </c>
      <c r="C9" s="257">
        <v>1.0356000000000001</v>
      </c>
    </row>
    <row r="10" spans="1:3" x14ac:dyDescent="0.2">
      <c r="A10" s="256" t="s">
        <v>509</v>
      </c>
      <c r="B10" s="9">
        <v>8.0799999999999997E-2</v>
      </c>
      <c r="C10" s="257">
        <v>1.0808</v>
      </c>
    </row>
    <row r="11" spans="1:3" x14ac:dyDescent="0.2">
      <c r="A11" s="256" t="s">
        <v>510</v>
      </c>
      <c r="B11" s="9">
        <v>6.6299999999999998E-2</v>
      </c>
      <c r="C11" s="257">
        <v>1.0663</v>
      </c>
    </row>
    <row r="12" spans="1:3" ht="13.5" thickBot="1" x14ac:dyDescent="0.25">
      <c r="A12" s="258" t="s">
        <v>511</v>
      </c>
      <c r="B12" s="259">
        <v>2.8899999999999999E-2</v>
      </c>
      <c r="C12" s="260">
        <v>1.0288999999999999</v>
      </c>
    </row>
    <row r="13" spans="1:3" ht="13.5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084F-8D71-4D48-BE93-892F46A9DDC4}">
  <sheetPr codeName="BESKRIV_R"/>
  <dimension ref="A1:B41"/>
  <sheetViews>
    <sheetView workbookViewId="0"/>
  </sheetViews>
  <sheetFormatPr defaultColWidth="9.140625" defaultRowHeight="12.75" x14ac:dyDescent="0.2"/>
  <cols>
    <col min="1" max="1" width="65.85546875" style="9" bestFit="1" customWidth="1"/>
    <col min="2" max="2" width="87.140625" style="9" bestFit="1" customWidth="1"/>
    <col min="3" max="3" width="9.140625" style="9"/>
    <col min="4" max="4" width="20.28515625" style="9" bestFit="1" customWidth="1"/>
    <col min="5" max="5" width="38.42578125" style="9" customWidth="1"/>
    <col min="6" max="16384" width="9.140625" style="9"/>
  </cols>
  <sheetData>
    <row r="1" spans="1:2" s="38" customFormat="1" ht="13.5" thickBot="1" x14ac:dyDescent="0.25">
      <c r="A1" s="5" t="s">
        <v>239</v>
      </c>
      <c r="B1" s="5" t="s">
        <v>240</v>
      </c>
    </row>
    <row r="2" spans="1:2" x14ac:dyDescent="0.2">
      <c r="A2" s="39" t="s">
        <v>0</v>
      </c>
      <c r="B2" s="9" t="s">
        <v>241</v>
      </c>
    </row>
    <row r="3" spans="1:2" x14ac:dyDescent="0.2">
      <c r="A3" s="39" t="s">
        <v>1</v>
      </c>
      <c r="B3" s="9" t="s">
        <v>242</v>
      </c>
    </row>
    <row r="4" spans="1:2" x14ac:dyDescent="0.2">
      <c r="A4" s="40" t="s">
        <v>2</v>
      </c>
      <c r="B4" s="9" t="s">
        <v>243</v>
      </c>
    </row>
    <row r="5" spans="1:2" x14ac:dyDescent="0.2">
      <c r="A5" s="40" t="s">
        <v>3</v>
      </c>
      <c r="B5" s="9" t="s">
        <v>244</v>
      </c>
    </row>
    <row r="6" spans="1:2" x14ac:dyDescent="0.2">
      <c r="A6" s="39" t="s">
        <v>4</v>
      </c>
      <c r="B6" s="9" t="s">
        <v>245</v>
      </c>
    </row>
    <row r="7" spans="1:2" x14ac:dyDescent="0.2">
      <c r="A7" s="40" t="s">
        <v>5</v>
      </c>
      <c r="B7" s="9" t="s">
        <v>246</v>
      </c>
    </row>
    <row r="8" spans="1:2" ht="15" x14ac:dyDescent="0.2">
      <c r="A8" s="39" t="s">
        <v>512</v>
      </c>
      <c r="B8" s="9" t="s">
        <v>247</v>
      </c>
    </row>
    <row r="9" spans="1:2" ht="15" x14ac:dyDescent="0.2">
      <c r="A9" s="39" t="s">
        <v>513</v>
      </c>
      <c r="B9" s="9" t="s">
        <v>248</v>
      </c>
    </row>
    <row r="10" spans="1:2" ht="15" x14ac:dyDescent="0.2">
      <c r="A10" s="39" t="s">
        <v>514</v>
      </c>
      <c r="B10" s="9" t="s">
        <v>249</v>
      </c>
    </row>
    <row r="11" spans="1:2" x14ac:dyDescent="0.2">
      <c r="A11" s="39" t="s">
        <v>9</v>
      </c>
      <c r="B11" s="9" t="s">
        <v>250</v>
      </c>
    </row>
    <row r="12" spans="1:2" x14ac:dyDescent="0.2">
      <c r="A12" s="39" t="s">
        <v>10</v>
      </c>
      <c r="B12" s="9" t="s">
        <v>251</v>
      </c>
    </row>
    <row r="13" spans="1:2" x14ac:dyDescent="0.2">
      <c r="A13" s="39" t="s">
        <v>11</v>
      </c>
      <c r="B13" s="9" t="s">
        <v>252</v>
      </c>
    </row>
    <row r="14" spans="1:2" x14ac:dyDescent="0.2">
      <c r="A14" s="39" t="s">
        <v>12</v>
      </c>
      <c r="B14" s="9" t="s">
        <v>253</v>
      </c>
    </row>
    <row r="15" spans="1:2" ht="15" x14ac:dyDescent="0.2">
      <c r="A15" s="39" t="s">
        <v>515</v>
      </c>
      <c r="B15" s="9" t="s">
        <v>254</v>
      </c>
    </row>
    <row r="16" spans="1:2" ht="15" x14ac:dyDescent="0.2">
      <c r="A16" s="39" t="s">
        <v>516</v>
      </c>
      <c r="B16" s="9" t="s">
        <v>255</v>
      </c>
    </row>
    <row r="17" spans="1:2" ht="15" x14ac:dyDescent="0.2">
      <c r="A17" s="39" t="s">
        <v>517</v>
      </c>
      <c r="B17" s="9" t="s">
        <v>256</v>
      </c>
    </row>
    <row r="18" spans="1:2" x14ac:dyDescent="0.2">
      <c r="A18" s="39" t="s">
        <v>16</v>
      </c>
      <c r="B18" s="9" t="s">
        <v>257</v>
      </c>
    </row>
    <row r="19" spans="1:2" x14ac:dyDescent="0.2">
      <c r="A19" s="39" t="s">
        <v>17</v>
      </c>
      <c r="B19" s="9" t="s">
        <v>258</v>
      </c>
    </row>
    <row r="20" spans="1:2" x14ac:dyDescent="0.2">
      <c r="A20" s="39" t="s">
        <v>18</v>
      </c>
      <c r="B20" s="9" t="s">
        <v>259</v>
      </c>
    </row>
    <row r="21" spans="1:2" x14ac:dyDescent="0.2">
      <c r="A21" s="39" t="s">
        <v>19</v>
      </c>
      <c r="B21" s="9" t="s">
        <v>260</v>
      </c>
    </row>
    <row r="22" spans="1:2" x14ac:dyDescent="0.2">
      <c r="A22" s="39" t="s">
        <v>20</v>
      </c>
      <c r="B22" s="25" t="s">
        <v>261</v>
      </c>
    </row>
    <row r="23" spans="1:2" x14ac:dyDescent="0.2">
      <c r="A23" s="39" t="s">
        <v>21</v>
      </c>
      <c r="B23" s="9" t="s">
        <v>262</v>
      </c>
    </row>
    <row r="24" spans="1:2" x14ac:dyDescent="0.2">
      <c r="A24" s="39" t="s">
        <v>22</v>
      </c>
      <c r="B24" s="9" t="s">
        <v>263</v>
      </c>
    </row>
    <row r="25" spans="1:2" x14ac:dyDescent="0.2">
      <c r="A25" s="39" t="s">
        <v>23</v>
      </c>
      <c r="B25" s="9" t="s">
        <v>264</v>
      </c>
    </row>
    <row r="26" spans="1:2" x14ac:dyDescent="0.2">
      <c r="A26" s="39" t="s">
        <v>24</v>
      </c>
      <c r="B26" s="25" t="s">
        <v>265</v>
      </c>
    </row>
    <row r="27" spans="1:2" x14ac:dyDescent="0.2">
      <c r="A27" s="39" t="s">
        <v>25</v>
      </c>
      <c r="B27" s="25" t="s">
        <v>266</v>
      </c>
    </row>
    <row r="28" spans="1:2" x14ac:dyDescent="0.2">
      <c r="A28" s="39" t="s">
        <v>26</v>
      </c>
      <c r="B28" s="25" t="s">
        <v>267</v>
      </c>
    </row>
    <row r="29" spans="1:2" x14ac:dyDescent="0.2">
      <c r="A29" s="39" t="s">
        <v>27</v>
      </c>
      <c r="B29" s="9" t="s">
        <v>268</v>
      </c>
    </row>
    <row r="30" spans="1:2" x14ac:dyDescent="0.2">
      <c r="A30" s="39" t="s">
        <v>28</v>
      </c>
      <c r="B30" s="9" t="s">
        <v>269</v>
      </c>
    </row>
    <row r="31" spans="1:2" x14ac:dyDescent="0.2">
      <c r="A31" s="39" t="s">
        <v>29</v>
      </c>
      <c r="B31" s="9" t="s">
        <v>270</v>
      </c>
    </row>
    <row r="32" spans="1:2" x14ac:dyDescent="0.2">
      <c r="A32" s="39" t="s">
        <v>30</v>
      </c>
      <c r="B32" s="25" t="s">
        <v>271</v>
      </c>
    </row>
    <row r="33" spans="1:2" x14ac:dyDescent="0.2">
      <c r="A33" s="39" t="s">
        <v>31</v>
      </c>
      <c r="B33" s="9" t="s">
        <v>272</v>
      </c>
    </row>
    <row r="34" spans="1:2" x14ac:dyDescent="0.2">
      <c r="A34" s="39" t="s">
        <v>32</v>
      </c>
      <c r="B34" s="9" t="s">
        <v>273</v>
      </c>
    </row>
    <row r="35" spans="1:2" x14ac:dyDescent="0.2">
      <c r="A35" s="39" t="s">
        <v>33</v>
      </c>
      <c r="B35" s="9" t="s">
        <v>274</v>
      </c>
    </row>
    <row r="36" spans="1:2" x14ac:dyDescent="0.2">
      <c r="A36" s="39" t="s">
        <v>34</v>
      </c>
      <c r="B36" s="25" t="s">
        <v>275</v>
      </c>
    </row>
    <row r="37" spans="1:2" x14ac:dyDescent="0.2">
      <c r="A37" s="39" t="s">
        <v>35</v>
      </c>
      <c r="B37" s="25" t="s">
        <v>276</v>
      </c>
    </row>
    <row r="38" spans="1:2" x14ac:dyDescent="0.2">
      <c r="A38" s="39" t="s">
        <v>36</v>
      </c>
      <c r="B38" s="25" t="s">
        <v>277</v>
      </c>
    </row>
    <row r="39" spans="1:2" x14ac:dyDescent="0.2">
      <c r="A39" s="25" t="s">
        <v>278</v>
      </c>
      <c r="B39" s="25"/>
    </row>
    <row r="40" spans="1:2" x14ac:dyDescent="0.2">
      <c r="A40" s="41" t="s">
        <v>279</v>
      </c>
    </row>
    <row r="41" spans="1:2" x14ac:dyDescent="0.2">
      <c r="A41" s="41" t="s">
        <v>280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FC50-5416-4824-A7C7-B34E674140B7}">
  <sheetPr codeName="PotKrav"/>
  <dimension ref="A1:O1000"/>
  <sheetViews>
    <sheetView workbookViewId="0"/>
  </sheetViews>
  <sheetFormatPr defaultColWidth="28.42578125" defaultRowHeight="12.75" x14ac:dyDescent="0.2"/>
  <cols>
    <col min="1" max="1" width="10.85546875" style="25" bestFit="1" customWidth="1"/>
    <col min="2" max="2" width="41.5703125" style="25" bestFit="1" customWidth="1"/>
    <col min="3" max="3" width="23.7109375" style="25" bestFit="1" customWidth="1"/>
    <col min="4" max="4" width="21.85546875" style="25" bestFit="1" customWidth="1"/>
    <col min="5" max="5" width="23.5703125" style="25" bestFit="1" customWidth="1"/>
    <col min="6" max="6" width="27.7109375" style="25" customWidth="1"/>
    <col min="7" max="7" width="17.28515625" style="25" bestFit="1" customWidth="1"/>
    <col min="8" max="9" width="16.28515625" style="25" bestFit="1" customWidth="1"/>
    <col min="10" max="10" width="10.28515625" style="25" bestFit="1" customWidth="1"/>
    <col min="11" max="11" width="12.7109375" style="25" bestFit="1" customWidth="1"/>
    <col min="12" max="12" width="10" style="25" bestFit="1" customWidth="1"/>
    <col min="13" max="13" width="19.42578125" style="25" bestFit="1" customWidth="1"/>
    <col min="14" max="14" width="20.140625" style="25" bestFit="1" customWidth="1"/>
    <col min="15" max="15" width="19.42578125" style="25" bestFit="1" customWidth="1"/>
    <col min="16" max="16384" width="28.42578125" style="25"/>
  </cols>
  <sheetData>
    <row r="1" spans="1:15" ht="80.099999999999994" customHeight="1" thickBot="1" x14ac:dyDescent="0.25">
      <c r="A1" s="42" t="s">
        <v>281</v>
      </c>
      <c r="B1" s="43" t="s">
        <v>282</v>
      </c>
      <c r="C1" s="44" t="s">
        <v>283</v>
      </c>
      <c r="D1" s="44" t="s">
        <v>284</v>
      </c>
      <c r="E1" s="44" t="s">
        <v>285</v>
      </c>
      <c r="F1" s="44" t="s">
        <v>286</v>
      </c>
      <c r="G1" s="44" t="s">
        <v>287</v>
      </c>
      <c r="H1" s="45" t="s">
        <v>288</v>
      </c>
      <c r="I1" s="45" t="s">
        <v>289</v>
      </c>
      <c r="J1" s="45" t="s">
        <v>290</v>
      </c>
      <c r="K1" s="45" t="s">
        <v>291</v>
      </c>
      <c r="L1" s="45" t="s">
        <v>292</v>
      </c>
      <c r="M1" s="46" t="s">
        <v>293</v>
      </c>
      <c r="N1" s="45" t="s">
        <v>294</v>
      </c>
      <c r="O1" s="47" t="s">
        <v>295</v>
      </c>
    </row>
    <row r="2" spans="1:15" x14ac:dyDescent="0.2">
      <c r="A2" s="48" t="s">
        <v>38</v>
      </c>
      <c r="B2" s="49" t="s">
        <v>37</v>
      </c>
      <c r="C2" s="21">
        <v>58916695.64300064</v>
      </c>
      <c r="D2" s="21">
        <f>(VLOOKUP(A2,'Netvolumenmål 2023'!A:L,12,0)*Nøgletal!$C$10+VLOOKUP(A2,'Netvolumenmål 2024'!A:L,12,0)-E2)/2+E2</f>
        <v>50895734.683264241</v>
      </c>
      <c r="E2" s="21">
        <v>-21963284.068</v>
      </c>
      <c r="F2" s="21">
        <v>1838318.4274939422</v>
      </c>
      <c r="G2" s="20">
        <v>0.78959897297000003</v>
      </c>
      <c r="H2" s="50">
        <f>(D2+F2)*G2</f>
        <v>41638754.176800102</v>
      </c>
      <c r="I2" s="21">
        <f>H2*Nøgletal!$C$11</f>
        <v>44399403.578721948</v>
      </c>
      <c r="J2" s="50">
        <f>IF(C2&gt;I2,C2-I2,0)</f>
        <v>14517292.064278692</v>
      </c>
      <c r="K2" s="51">
        <f>J2/C2</f>
        <v>0.24640370451602814</v>
      </c>
      <c r="L2" s="51">
        <f>K2/8</f>
        <v>3.0800463064503517E-2</v>
      </c>
      <c r="M2" s="52">
        <f>MIN(L2,0.02)</f>
        <v>0.02</v>
      </c>
      <c r="N2" s="21">
        <f>M2*C2</f>
        <v>1178333.9128600128</v>
      </c>
      <c r="O2" s="22">
        <f>N2*Nøgletal!$C$12</f>
        <v>1212387.7629416671</v>
      </c>
    </row>
    <row r="3" spans="1:15" x14ac:dyDescent="0.2">
      <c r="A3" s="48" t="s">
        <v>40</v>
      </c>
      <c r="B3" s="49" t="s">
        <v>39</v>
      </c>
      <c r="C3" s="21">
        <v>52709469.634598985</v>
      </c>
      <c r="D3" s="21">
        <f>(VLOOKUP(A3,'Netvolumenmål 2023'!A:L,12,0)*Nøgletal!$C$10+VLOOKUP(A3,'Netvolumenmål 2024'!A:L,12,0)-E3)/2+E3</f>
        <v>60422054.193483554</v>
      </c>
      <c r="E3" s="21">
        <v>1484787.736</v>
      </c>
      <c r="F3" s="21">
        <v>73303.556993361606</v>
      </c>
      <c r="G3" s="20">
        <v>0.76549182681000005</v>
      </c>
      <c r="H3" s="50">
        <f t="shared" ref="H3:H66" si="0">(D3+F3)*G3</f>
        <v>46308701.91793707</v>
      </c>
      <c r="I3" s="21">
        <f>H3*Nøgletal!$C$11</f>
        <v>49378968.855096295</v>
      </c>
      <c r="J3" s="50">
        <f t="shared" ref="J3:J66" si="1">IF(C3&gt;I3,C3-I3,0)</f>
        <v>3330500.7795026898</v>
      </c>
      <c r="K3" s="51">
        <f t="shared" ref="K3:K66" si="2">J3/C3</f>
        <v>6.3186004385756861E-2</v>
      </c>
      <c r="L3" s="51">
        <f t="shared" ref="L3:L66" si="3">K3/8</f>
        <v>7.8982505482196076E-3</v>
      </c>
      <c r="M3" s="52">
        <f t="shared" ref="M3:M66" si="4">MIN(L3,0.02)</f>
        <v>7.8982505482196076E-3</v>
      </c>
      <c r="N3" s="21">
        <f t="shared" ref="N3:N66" si="5">M3*C3</f>
        <v>416312.59743783617</v>
      </c>
      <c r="O3" s="22">
        <f>N3*Nøgletal!$C$12</f>
        <v>428344.03150378959</v>
      </c>
    </row>
    <row r="4" spans="1:15" x14ac:dyDescent="0.2">
      <c r="A4" s="48" t="s">
        <v>42</v>
      </c>
      <c r="B4" s="49" t="s">
        <v>41</v>
      </c>
      <c r="C4" s="21">
        <v>178442323.66159672</v>
      </c>
      <c r="D4" s="21">
        <f>(VLOOKUP(A4,'Netvolumenmål 2023'!A:L,12,0)*Nøgletal!$C$10+VLOOKUP(A4,'Netvolumenmål 2024'!A:L,12,0)-E4)/2+E4</f>
        <v>191784693.37921056</v>
      </c>
      <c r="E4" s="21">
        <v>0</v>
      </c>
      <c r="F4" s="21">
        <v>0</v>
      </c>
      <c r="G4" s="20">
        <v>0.93829053543999996</v>
      </c>
      <c r="H4" s="50">
        <f t="shared" si="0"/>
        <v>179949762.6399757</v>
      </c>
      <c r="I4" s="21">
        <f>H4*Nøgletal!$C$11</f>
        <v>191880431.90300608</v>
      </c>
      <c r="J4" s="50">
        <f t="shared" si="1"/>
        <v>0</v>
      </c>
      <c r="K4" s="51">
        <f t="shared" si="2"/>
        <v>0</v>
      </c>
      <c r="L4" s="51">
        <f t="shared" si="3"/>
        <v>0</v>
      </c>
      <c r="M4" s="52">
        <f t="shared" si="4"/>
        <v>0</v>
      </c>
      <c r="N4" s="21">
        <f t="shared" si="5"/>
        <v>0</v>
      </c>
      <c r="O4" s="22">
        <f>N4*Nøgletal!$C$12</f>
        <v>0</v>
      </c>
    </row>
    <row r="5" spans="1:15" x14ac:dyDescent="0.2">
      <c r="A5" s="48" t="s">
        <v>44</v>
      </c>
      <c r="B5" s="49" t="s">
        <v>43</v>
      </c>
      <c r="C5" s="21">
        <v>152877535.55448949</v>
      </c>
      <c r="D5" s="21">
        <f>(VLOOKUP(A5,'Netvolumenmål 2023'!A:L,12,0)*Nøgletal!$C$10+VLOOKUP(A5,'Netvolumenmål 2024'!A:L,12,0)-E5)/2+E5</f>
        <v>148345284.04005295</v>
      </c>
      <c r="E5" s="21">
        <v>-4883577.12</v>
      </c>
      <c r="F5" s="21">
        <v>200268.48238902588</v>
      </c>
      <c r="G5" s="20">
        <v>0.91968160874000005</v>
      </c>
      <c r="H5" s="50">
        <f t="shared" si="0"/>
        <v>136614612.71501163</v>
      </c>
      <c r="I5" s="21">
        <f>H5*Nøgletal!$C$11</f>
        <v>145672161.53801692</v>
      </c>
      <c r="J5" s="50">
        <f t="shared" si="1"/>
        <v>7205374.016472578</v>
      </c>
      <c r="K5" s="51">
        <f t="shared" si="2"/>
        <v>4.7131673010940164E-2</v>
      </c>
      <c r="L5" s="51">
        <f t="shared" si="3"/>
        <v>5.8914591263675205E-3</v>
      </c>
      <c r="M5" s="52">
        <f t="shared" si="4"/>
        <v>5.8914591263675205E-3</v>
      </c>
      <c r="N5" s="21">
        <f t="shared" si="5"/>
        <v>900671.75205907226</v>
      </c>
      <c r="O5" s="22">
        <f>N5*Nøgletal!$C$12</f>
        <v>926701.16569357936</v>
      </c>
    </row>
    <row r="6" spans="1:15" x14ac:dyDescent="0.2">
      <c r="A6" s="48" t="s">
        <v>46</v>
      </c>
      <c r="B6" s="49" t="s">
        <v>45</v>
      </c>
      <c r="C6" s="21">
        <v>43970554.975094125</v>
      </c>
      <c r="D6" s="21">
        <f>(VLOOKUP(A6,'Netvolumenmål 2023'!A:L,12,0)*Nøgletal!$C$10+VLOOKUP(A6,'Netvolumenmål 2024'!A:L,12,0)-E6)/2+E6</f>
        <v>44137768.820225827</v>
      </c>
      <c r="E6" s="21">
        <v>96700.167933333316</v>
      </c>
      <c r="F6" s="21">
        <v>129492.86638912426</v>
      </c>
      <c r="G6" s="20">
        <v>0.84842254898000002</v>
      </c>
      <c r="H6" s="50">
        <f t="shared" si="0"/>
        <v>37557342.996522553</v>
      </c>
      <c r="I6" s="21">
        <f>H6*Nøgletal!$C$11</f>
        <v>40047394.837191999</v>
      </c>
      <c r="J6" s="50">
        <f t="shared" si="1"/>
        <v>3923160.1379021257</v>
      </c>
      <c r="K6" s="51">
        <f t="shared" si="2"/>
        <v>8.9222438518783503E-2</v>
      </c>
      <c r="L6" s="51">
        <f t="shared" si="3"/>
        <v>1.1152804814847938E-2</v>
      </c>
      <c r="M6" s="52">
        <f t="shared" si="4"/>
        <v>1.1152804814847938E-2</v>
      </c>
      <c r="N6" s="21">
        <f t="shared" si="5"/>
        <v>490395.01723776571</v>
      </c>
      <c r="O6" s="22">
        <f>N6*Nøgletal!$C$12</f>
        <v>504567.43323593709</v>
      </c>
    </row>
    <row r="7" spans="1:15" x14ac:dyDescent="0.2">
      <c r="A7" s="48" t="s">
        <v>48</v>
      </c>
      <c r="B7" s="49" t="s">
        <v>47</v>
      </c>
      <c r="C7" s="21">
        <v>99572381.892923385</v>
      </c>
      <c r="D7" s="21">
        <f>(VLOOKUP(A7,'Netvolumenmål 2023'!A:L,12,0)*Nøgletal!$C$10+VLOOKUP(A7,'Netvolumenmål 2024'!A:L,12,0)-E7)/2+E7</f>
        <v>106969301.33590271</v>
      </c>
      <c r="E7" s="21">
        <v>223525.48</v>
      </c>
      <c r="F7" s="21">
        <v>2518759</v>
      </c>
      <c r="G7" s="20">
        <v>0.86288366314999998</v>
      </c>
      <c r="H7" s="50">
        <f t="shared" si="0"/>
        <v>94475458.573831946</v>
      </c>
      <c r="I7" s="21">
        <f>H7*Nøgletal!$C$11</f>
        <v>100739181.47727701</v>
      </c>
      <c r="J7" s="50">
        <f t="shared" si="1"/>
        <v>0</v>
      </c>
      <c r="K7" s="51">
        <f t="shared" si="2"/>
        <v>0</v>
      </c>
      <c r="L7" s="51">
        <f t="shared" si="3"/>
        <v>0</v>
      </c>
      <c r="M7" s="52">
        <f t="shared" si="4"/>
        <v>0</v>
      </c>
      <c r="N7" s="21">
        <f t="shared" si="5"/>
        <v>0</v>
      </c>
      <c r="O7" s="22">
        <f>N7*Nøgletal!$C$12</f>
        <v>0</v>
      </c>
    </row>
    <row r="8" spans="1:15" x14ac:dyDescent="0.2">
      <c r="A8" s="48" t="s">
        <v>50</v>
      </c>
      <c r="B8" s="49" t="s">
        <v>49</v>
      </c>
      <c r="C8" s="21">
        <v>42728871.588582851</v>
      </c>
      <c r="D8" s="21">
        <f>(VLOOKUP(A8,'Netvolumenmål 2023'!A:L,12,0)*Nøgletal!$C$10+VLOOKUP(A8,'Netvolumenmål 2024'!A:L,12,0)-E8)/2+E8</f>
        <v>47348228.943428688</v>
      </c>
      <c r="E8" s="21">
        <v>18045.20000000007</v>
      </c>
      <c r="F8" s="21">
        <v>614722.39652246423</v>
      </c>
      <c r="G8" s="20">
        <v>1</v>
      </c>
      <c r="H8" s="50">
        <f t="shared" si="0"/>
        <v>47962951.33995115</v>
      </c>
      <c r="I8" s="21">
        <f>H8*Nøgletal!$C$11</f>
        <v>51142895.013789915</v>
      </c>
      <c r="J8" s="50">
        <f t="shared" si="1"/>
        <v>0</v>
      </c>
      <c r="K8" s="51">
        <f t="shared" si="2"/>
        <v>0</v>
      </c>
      <c r="L8" s="51">
        <f t="shared" si="3"/>
        <v>0</v>
      </c>
      <c r="M8" s="52">
        <f t="shared" si="4"/>
        <v>0</v>
      </c>
      <c r="N8" s="21">
        <f t="shared" si="5"/>
        <v>0</v>
      </c>
      <c r="O8" s="22">
        <f>N8*Nøgletal!$C$12</f>
        <v>0</v>
      </c>
    </row>
    <row r="9" spans="1:15" x14ac:dyDescent="0.2">
      <c r="A9" s="48" t="s">
        <v>52</v>
      </c>
      <c r="B9" s="49" t="s">
        <v>51</v>
      </c>
      <c r="C9" s="21">
        <v>408329351.54807782</v>
      </c>
      <c r="D9" s="21">
        <f>(VLOOKUP(A9,'Netvolumenmål 2023'!A:L,12,0)*Nøgletal!$C$10+VLOOKUP(A9,'Netvolumenmål 2024'!A:L,12,0)-E9)/2+E9</f>
        <v>368646381.76290709</v>
      </c>
      <c r="E9" s="21">
        <v>36176495</v>
      </c>
      <c r="F9" s="21">
        <v>0</v>
      </c>
      <c r="G9" s="20">
        <v>0.91514596436999995</v>
      </c>
      <c r="H9" s="50">
        <f t="shared" si="0"/>
        <v>337365248.54992676</v>
      </c>
      <c r="I9" s="21">
        <f>H9*Nøgletal!$C$11</f>
        <v>359732564.5287869</v>
      </c>
      <c r="J9" s="50">
        <f t="shared" si="1"/>
        <v>48596787.019290924</v>
      </c>
      <c r="K9" s="51">
        <f t="shared" si="2"/>
        <v>0.11901370017866326</v>
      </c>
      <c r="L9" s="51">
        <f t="shared" si="3"/>
        <v>1.4876712522332908E-2</v>
      </c>
      <c r="M9" s="52">
        <f t="shared" si="4"/>
        <v>1.4876712522332908E-2</v>
      </c>
      <c r="N9" s="21">
        <f t="shared" si="5"/>
        <v>6074598.3774113655</v>
      </c>
      <c r="O9" s="22">
        <f>N9*Nøgletal!$C$12</f>
        <v>6250154.2705185534</v>
      </c>
    </row>
    <row r="10" spans="1:15" x14ac:dyDescent="0.2">
      <c r="A10" s="48" t="s">
        <v>54</v>
      </c>
      <c r="B10" s="49" t="s">
        <v>53</v>
      </c>
      <c r="C10" s="21">
        <v>129622299.43363617</v>
      </c>
      <c r="D10" s="21">
        <f>(VLOOKUP(A10,'Netvolumenmål 2023'!A:L,12,0)*Nøgletal!$C$10+VLOOKUP(A10,'Netvolumenmål 2024'!A:L,12,0)-E10)/2+E10</f>
        <v>124385714.07345244</v>
      </c>
      <c r="E10" s="21">
        <v>-6148647</v>
      </c>
      <c r="F10" s="21">
        <v>0</v>
      </c>
      <c r="G10" s="20">
        <v>0.96905342530000005</v>
      </c>
      <c r="H10" s="50">
        <f t="shared" si="0"/>
        <v>120536402.28126551</v>
      </c>
      <c r="I10" s="21">
        <f>H10*Nøgletal!$C$11</f>
        <v>128527965.75251342</v>
      </c>
      <c r="J10" s="50">
        <f t="shared" si="1"/>
        <v>1094333.68112275</v>
      </c>
      <c r="K10" s="51">
        <f t="shared" si="2"/>
        <v>8.4424800817781004E-3</v>
      </c>
      <c r="L10" s="51">
        <f t="shared" si="3"/>
        <v>1.0553100102222625E-3</v>
      </c>
      <c r="M10" s="52">
        <f t="shared" si="4"/>
        <v>1.0553100102222625E-3</v>
      </c>
      <c r="N10" s="21">
        <f t="shared" si="5"/>
        <v>136791.71014034376</v>
      </c>
      <c r="O10" s="22">
        <f>N10*Nøgletal!$C$12</f>
        <v>140744.99056339968</v>
      </c>
    </row>
    <row r="11" spans="1:15" x14ac:dyDescent="0.2">
      <c r="A11" s="48" t="s">
        <v>56</v>
      </c>
      <c r="B11" s="49" t="s">
        <v>55</v>
      </c>
      <c r="C11" s="21">
        <v>79929658.395045727</v>
      </c>
      <c r="D11" s="21">
        <f>(VLOOKUP(A11,'Netvolumenmål 2023'!A:L,12,0)*Nøgletal!$C$10+VLOOKUP(A11,'Netvolumenmål 2024'!A:L,12,0)-E11)/2+E11</f>
        <v>85853977.660371497</v>
      </c>
      <c r="E11" s="21">
        <v>620433.89276666672</v>
      </c>
      <c r="F11" s="21">
        <v>35133.328222707416</v>
      </c>
      <c r="G11" s="20">
        <v>0.90076834348000001</v>
      </c>
      <c r="H11" s="50">
        <f t="shared" si="0"/>
        <v>77366192.228165865</v>
      </c>
      <c r="I11" s="21">
        <f>H11*Nøgletal!$C$11</f>
        <v>82495570.772893265</v>
      </c>
      <c r="J11" s="50">
        <f t="shared" si="1"/>
        <v>0</v>
      </c>
      <c r="K11" s="51">
        <f t="shared" si="2"/>
        <v>0</v>
      </c>
      <c r="L11" s="51">
        <f t="shared" si="3"/>
        <v>0</v>
      </c>
      <c r="M11" s="52">
        <f t="shared" si="4"/>
        <v>0</v>
      </c>
      <c r="N11" s="21">
        <f t="shared" si="5"/>
        <v>0</v>
      </c>
      <c r="O11" s="22">
        <f>N11*Nøgletal!$C$12</f>
        <v>0</v>
      </c>
    </row>
    <row r="12" spans="1:15" x14ac:dyDescent="0.2">
      <c r="A12" s="48" t="s">
        <v>58</v>
      </c>
      <c r="B12" s="49" t="s">
        <v>57</v>
      </c>
      <c r="C12" s="21">
        <v>39250278.799674384</v>
      </c>
      <c r="D12" s="21">
        <f>(VLOOKUP(A12,'Netvolumenmål 2023'!A:L,12,0)*Nøgletal!$C$10+VLOOKUP(A12,'Netvolumenmål 2024'!A:L,12,0)-E12)/2+E12</f>
        <v>49894620.97892689</v>
      </c>
      <c r="E12" s="21">
        <v>-771104</v>
      </c>
      <c r="F12" s="21">
        <v>291248.76372054871</v>
      </c>
      <c r="G12" s="20">
        <v>0.62997952537000002</v>
      </c>
      <c r="H12" s="50">
        <f t="shared" si="0"/>
        <v>31616070.400753677</v>
      </c>
      <c r="I12" s="21">
        <f>H12*Nøgletal!$C$11</f>
        <v>33712215.868323646</v>
      </c>
      <c r="J12" s="50">
        <f t="shared" si="1"/>
        <v>5538062.9313507378</v>
      </c>
      <c r="K12" s="51">
        <f t="shared" si="2"/>
        <v>0.14109614251699737</v>
      </c>
      <c r="L12" s="51">
        <f t="shared" si="3"/>
        <v>1.7637017814624671E-2</v>
      </c>
      <c r="M12" s="52">
        <f t="shared" si="4"/>
        <v>1.7637017814624671E-2</v>
      </c>
      <c r="N12" s="21">
        <f t="shared" si="5"/>
        <v>692257.86641884223</v>
      </c>
      <c r="O12" s="22">
        <f>N12*Nøgletal!$C$12</f>
        <v>712264.11875834677</v>
      </c>
    </row>
    <row r="13" spans="1:15" x14ac:dyDescent="0.2">
      <c r="A13" s="48" t="s">
        <v>60</v>
      </c>
      <c r="B13" s="49" t="s">
        <v>59</v>
      </c>
      <c r="C13" s="21">
        <v>60821859.873371705</v>
      </c>
      <c r="D13" s="21">
        <f>(VLOOKUP(A13,'Netvolumenmål 2023'!A:L,12,0)*Nøgletal!$C$10+VLOOKUP(A13,'Netvolumenmål 2024'!A:L,12,0)-E13)/2+E13</f>
        <v>66392036.429715209</v>
      </c>
      <c r="E13" s="21">
        <v>340571</v>
      </c>
      <c r="F13" s="21">
        <v>0</v>
      </c>
      <c r="G13" s="20">
        <v>0.87000196522999995</v>
      </c>
      <c r="H13" s="50">
        <f t="shared" si="0"/>
        <v>57761202.169473983</v>
      </c>
      <c r="I13" s="21">
        <f>H13*Nøgletal!$C$11</f>
        <v>61590769.873310111</v>
      </c>
      <c r="J13" s="50">
        <f t="shared" si="1"/>
        <v>0</v>
      </c>
      <c r="K13" s="51">
        <f t="shared" si="2"/>
        <v>0</v>
      </c>
      <c r="L13" s="51">
        <f t="shared" si="3"/>
        <v>0</v>
      </c>
      <c r="M13" s="52">
        <f t="shared" si="4"/>
        <v>0</v>
      </c>
      <c r="N13" s="21">
        <f t="shared" si="5"/>
        <v>0</v>
      </c>
      <c r="O13" s="22">
        <f>N13*Nøgletal!$C$12</f>
        <v>0</v>
      </c>
    </row>
    <row r="14" spans="1:15" x14ac:dyDescent="0.2">
      <c r="A14" s="48" t="s">
        <v>62</v>
      </c>
      <c r="B14" s="49" t="s">
        <v>61</v>
      </c>
      <c r="C14" s="21">
        <v>73716461.560333058</v>
      </c>
      <c r="D14" s="21">
        <f>(VLOOKUP(A14,'Netvolumenmål 2023'!A:L,12,0)*Nøgletal!$C$10+VLOOKUP(A14,'Netvolumenmål 2024'!A:L,12,0)-E14)/2+E14</f>
        <v>76021095.287349924</v>
      </c>
      <c r="E14" s="21">
        <v>-2266607.3760000002</v>
      </c>
      <c r="F14" s="21">
        <v>945201.11745655607</v>
      </c>
      <c r="G14" s="20">
        <v>0.92173424659000003</v>
      </c>
      <c r="H14" s="50">
        <f t="shared" si="0"/>
        <v>70942471.229506925</v>
      </c>
      <c r="I14" s="21">
        <f>H14*Nøgletal!$C$11</f>
        <v>75645957.072023243</v>
      </c>
      <c r="J14" s="50">
        <f t="shared" si="1"/>
        <v>0</v>
      </c>
      <c r="K14" s="51">
        <f t="shared" si="2"/>
        <v>0</v>
      </c>
      <c r="L14" s="51">
        <f t="shared" si="3"/>
        <v>0</v>
      </c>
      <c r="M14" s="52">
        <f t="shared" si="4"/>
        <v>0</v>
      </c>
      <c r="N14" s="21">
        <f t="shared" si="5"/>
        <v>0</v>
      </c>
      <c r="O14" s="22">
        <f>N14*Nøgletal!$C$12</f>
        <v>0</v>
      </c>
    </row>
    <row r="15" spans="1:15" x14ac:dyDescent="0.2">
      <c r="A15" s="48" t="s">
        <v>64</v>
      </c>
      <c r="B15" s="49" t="s">
        <v>63</v>
      </c>
      <c r="C15" s="21">
        <v>190559150.23666281</v>
      </c>
      <c r="D15" s="21">
        <f>(VLOOKUP(A15,'Netvolumenmål 2023'!A:L,12,0)*Nøgletal!$C$10+VLOOKUP(A15,'Netvolumenmål 2024'!A:L,12,0)-E15)/2+E15</f>
        <v>210680339.06405678</v>
      </c>
      <c r="E15" s="21">
        <v>624417.32599999988</v>
      </c>
      <c r="F15" s="21">
        <v>325531.12097181653</v>
      </c>
      <c r="G15" s="20">
        <v>1</v>
      </c>
      <c r="H15" s="50">
        <f t="shared" si="0"/>
        <v>211005870.18502861</v>
      </c>
      <c r="I15" s="21">
        <f>H15*Nøgletal!$C$11</f>
        <v>224995559.37829602</v>
      </c>
      <c r="J15" s="50">
        <f t="shared" si="1"/>
        <v>0</v>
      </c>
      <c r="K15" s="51">
        <f t="shared" si="2"/>
        <v>0</v>
      </c>
      <c r="L15" s="51">
        <f t="shared" si="3"/>
        <v>0</v>
      </c>
      <c r="M15" s="52">
        <f t="shared" si="4"/>
        <v>0</v>
      </c>
      <c r="N15" s="21">
        <f t="shared" si="5"/>
        <v>0</v>
      </c>
      <c r="O15" s="22">
        <f>N15*Nøgletal!$C$12</f>
        <v>0</v>
      </c>
    </row>
    <row r="16" spans="1:15" x14ac:dyDescent="0.2">
      <c r="A16" s="48" t="s">
        <v>66</v>
      </c>
      <c r="B16" s="49" t="s">
        <v>65</v>
      </c>
      <c r="C16" s="21">
        <v>312549570.24183834</v>
      </c>
      <c r="D16" s="21">
        <f>(VLOOKUP(A16,'Netvolumenmål 2023'!A:L,12,0)*Nøgletal!$C$10+VLOOKUP(A16,'Netvolumenmål 2024'!A:L,12,0)-E16)/2+E16</f>
        <v>314288326.02825302</v>
      </c>
      <c r="E16" s="21">
        <v>-12622939.9768</v>
      </c>
      <c r="F16" s="21">
        <v>2191124.585520504</v>
      </c>
      <c r="G16" s="20">
        <v>0.86907571333</v>
      </c>
      <c r="H16" s="50">
        <f t="shared" si="0"/>
        <v>275044604.29645175</v>
      </c>
      <c r="I16" s="21">
        <f>H16*Nøgletal!$C$11</f>
        <v>293280061.56130648</v>
      </c>
      <c r="J16" s="50">
        <f t="shared" si="1"/>
        <v>19269508.680531859</v>
      </c>
      <c r="K16" s="51">
        <f t="shared" si="2"/>
        <v>6.1652648140331424E-2</v>
      </c>
      <c r="L16" s="51">
        <f t="shared" si="3"/>
        <v>7.7065810175414281E-3</v>
      </c>
      <c r="M16" s="52">
        <f t="shared" si="4"/>
        <v>7.7065810175414281E-3</v>
      </c>
      <c r="N16" s="21">
        <f t="shared" si="5"/>
        <v>2408688.5850664824</v>
      </c>
      <c r="O16" s="22">
        <f>N16*Nøgletal!$C$12</f>
        <v>2478299.6851749034</v>
      </c>
    </row>
    <row r="17" spans="1:15" x14ac:dyDescent="0.2">
      <c r="A17" s="48" t="s">
        <v>68</v>
      </c>
      <c r="B17" s="49" t="s">
        <v>67</v>
      </c>
      <c r="C17" s="21">
        <v>94513043.44788146</v>
      </c>
      <c r="D17" s="21">
        <f>(VLOOKUP(A17,'Netvolumenmål 2023'!A:L,12,0)*Nøgletal!$C$10+VLOOKUP(A17,'Netvolumenmål 2024'!A:L,12,0)-E17)/2+E17</f>
        <v>105933613.67880815</v>
      </c>
      <c r="E17" s="21">
        <v>-117356.9376</v>
      </c>
      <c r="F17" s="21">
        <v>53559.348344925114</v>
      </c>
      <c r="G17" s="20">
        <v>0.94220692762000002</v>
      </c>
      <c r="H17" s="50">
        <f t="shared" si="0"/>
        <v>99861848.665043235</v>
      </c>
      <c r="I17" s="21">
        <f>H17*Nøgletal!$C$11</f>
        <v>106482689.2315356</v>
      </c>
      <c r="J17" s="50">
        <f t="shared" si="1"/>
        <v>0</v>
      </c>
      <c r="K17" s="51">
        <f t="shared" si="2"/>
        <v>0</v>
      </c>
      <c r="L17" s="51">
        <f t="shared" si="3"/>
        <v>0</v>
      </c>
      <c r="M17" s="52">
        <f t="shared" si="4"/>
        <v>0</v>
      </c>
      <c r="N17" s="21">
        <f t="shared" si="5"/>
        <v>0</v>
      </c>
      <c r="O17" s="22">
        <f>N17*Nøgletal!$C$12</f>
        <v>0</v>
      </c>
    </row>
    <row r="18" spans="1:15" x14ac:dyDescent="0.2">
      <c r="A18" s="48" t="s">
        <v>70</v>
      </c>
      <c r="B18" s="49" t="s">
        <v>69</v>
      </c>
      <c r="C18" s="21">
        <v>59410759.578789696</v>
      </c>
      <c r="D18" s="21">
        <f>(VLOOKUP(A18,'Netvolumenmål 2023'!A:L,12,0)*Nøgletal!$C$10+VLOOKUP(A18,'Netvolumenmål 2024'!A:L,12,0)-E18)/2+E18</f>
        <v>68869369.571345985</v>
      </c>
      <c r="E18" s="21">
        <v>333636.65240000008</v>
      </c>
      <c r="F18" s="21">
        <v>82798.271944122214</v>
      </c>
      <c r="G18" s="20">
        <v>0.79532722152000002</v>
      </c>
      <c r="H18" s="50">
        <f t="shared" si="0"/>
        <v>54839536.068584614</v>
      </c>
      <c r="I18" s="21">
        <f>H18*Nøgletal!$C$11</f>
        <v>58475397.309931777</v>
      </c>
      <c r="J18" s="50">
        <f t="shared" si="1"/>
        <v>935362.26885791868</v>
      </c>
      <c r="K18" s="51">
        <f t="shared" si="2"/>
        <v>1.5743987713495812E-2</v>
      </c>
      <c r="L18" s="51">
        <f t="shared" si="3"/>
        <v>1.9679984641869765E-3</v>
      </c>
      <c r="M18" s="52">
        <f t="shared" si="4"/>
        <v>1.9679984641869765E-3</v>
      </c>
      <c r="N18" s="21">
        <f t="shared" si="5"/>
        <v>116920.28360723982</v>
      </c>
      <c r="O18" s="22">
        <f>N18*Nøgletal!$C$12</f>
        <v>120299.27980348904</v>
      </c>
    </row>
    <row r="19" spans="1:15" x14ac:dyDescent="0.2">
      <c r="A19" s="48" t="s">
        <v>72</v>
      </c>
      <c r="B19" s="49" t="s">
        <v>71</v>
      </c>
      <c r="C19" s="21">
        <v>44856694.994256765</v>
      </c>
      <c r="D19" s="21">
        <f>(VLOOKUP(A19,'Netvolumenmål 2023'!A:L,12,0)*Nøgletal!$C$10+VLOOKUP(A19,'Netvolumenmål 2024'!A:L,12,0)-E19)/2+E19</f>
        <v>43793316.817020327</v>
      </c>
      <c r="E19" s="21">
        <v>-916872.89666666673</v>
      </c>
      <c r="F19" s="21">
        <v>594405.91945904063</v>
      </c>
      <c r="G19" s="20">
        <v>1</v>
      </c>
      <c r="H19" s="50">
        <f t="shared" si="0"/>
        <v>44387722.736479364</v>
      </c>
      <c r="I19" s="21">
        <f>H19*Nøgletal!$C$11</f>
        <v>47330628.753907949</v>
      </c>
      <c r="J19" s="50">
        <f t="shared" si="1"/>
        <v>0</v>
      </c>
      <c r="K19" s="51">
        <f t="shared" si="2"/>
        <v>0</v>
      </c>
      <c r="L19" s="51">
        <f t="shared" si="3"/>
        <v>0</v>
      </c>
      <c r="M19" s="52">
        <f t="shared" si="4"/>
        <v>0</v>
      </c>
      <c r="N19" s="21">
        <f t="shared" si="5"/>
        <v>0</v>
      </c>
      <c r="O19" s="22">
        <f>N19*Nøgletal!$C$12</f>
        <v>0</v>
      </c>
    </row>
    <row r="20" spans="1:15" x14ac:dyDescent="0.2">
      <c r="A20" s="48" t="s">
        <v>74</v>
      </c>
      <c r="B20" s="49" t="s">
        <v>73</v>
      </c>
      <c r="C20" s="21">
        <v>128479276.95653304</v>
      </c>
      <c r="D20" s="21">
        <f>(VLOOKUP(A20,'Netvolumenmål 2023'!A:L,12,0)*Nøgletal!$C$10+VLOOKUP(A20,'Netvolumenmål 2024'!A:L,12,0)-E20)/2+E20</f>
        <v>126081941.26131031</v>
      </c>
      <c r="E20" s="21">
        <v>-443061.99359999999</v>
      </c>
      <c r="F20" s="21">
        <v>302564.82985459559</v>
      </c>
      <c r="G20" s="20">
        <v>0.96871530502000003</v>
      </c>
      <c r="H20" s="50">
        <f t="shared" si="0"/>
        <v>122430605.36790486</v>
      </c>
      <c r="I20" s="21">
        <f>H20*Nøgletal!$C$11</f>
        <v>130547754.50379695</v>
      </c>
      <c r="J20" s="50">
        <f t="shared" si="1"/>
        <v>0</v>
      </c>
      <c r="K20" s="51">
        <f t="shared" si="2"/>
        <v>0</v>
      </c>
      <c r="L20" s="51">
        <f t="shared" si="3"/>
        <v>0</v>
      </c>
      <c r="M20" s="52">
        <f t="shared" si="4"/>
        <v>0</v>
      </c>
      <c r="N20" s="21">
        <f t="shared" si="5"/>
        <v>0</v>
      </c>
      <c r="O20" s="22">
        <f>N20*Nøgletal!$C$12</f>
        <v>0</v>
      </c>
    </row>
    <row r="21" spans="1:15" x14ac:dyDescent="0.2">
      <c r="A21" s="48" t="s">
        <v>76</v>
      </c>
      <c r="B21" s="49" t="s">
        <v>75</v>
      </c>
      <c r="C21" s="21">
        <v>120954960.31921975</v>
      </c>
      <c r="D21" s="21">
        <f>(VLOOKUP(A21,'Netvolumenmål 2023'!A:L,12,0)*Nøgletal!$C$10+VLOOKUP(A21,'Netvolumenmål 2024'!A:L,12,0)-E21)/2+E21</f>
        <v>122940063.27101502</v>
      </c>
      <c r="E21" s="21">
        <v>1299331.9552000002</v>
      </c>
      <c r="F21" s="21">
        <v>246983.17980660262</v>
      </c>
      <c r="G21" s="20">
        <v>0.86014189616000003</v>
      </c>
      <c r="H21" s="50">
        <f t="shared" si="0"/>
        <v>105958339.71655971</v>
      </c>
      <c r="I21" s="21">
        <f>H21*Nøgletal!$C$11</f>
        <v>112983377.63976762</v>
      </c>
      <c r="J21" s="50">
        <f t="shared" si="1"/>
        <v>7971582.6794521362</v>
      </c>
      <c r="K21" s="51">
        <f t="shared" si="2"/>
        <v>6.5905380469009595E-2</v>
      </c>
      <c r="L21" s="51">
        <f t="shared" si="3"/>
        <v>8.2381725586261993E-3</v>
      </c>
      <c r="M21" s="52">
        <f t="shared" si="4"/>
        <v>8.2381725586261993E-3</v>
      </c>
      <c r="N21" s="21">
        <f t="shared" si="5"/>
        <v>996447.83493151702</v>
      </c>
      <c r="O21" s="22">
        <f>N21*Nøgletal!$C$12</f>
        <v>1025245.1773610378</v>
      </c>
    </row>
    <row r="22" spans="1:15" x14ac:dyDescent="0.2">
      <c r="A22" s="48" t="s">
        <v>78</v>
      </c>
      <c r="B22" s="49" t="s">
        <v>77</v>
      </c>
      <c r="C22" s="21">
        <v>60096507.748873211</v>
      </c>
      <c r="D22" s="21">
        <f>(VLOOKUP(A22,'Netvolumenmål 2023'!A:L,12,0)*Nøgletal!$C$10+VLOOKUP(A22,'Netvolumenmål 2024'!A:L,12,0)-E22)/2+E22</f>
        <v>64452133.745385662</v>
      </c>
      <c r="E22" s="21">
        <v>0</v>
      </c>
      <c r="F22" s="21">
        <v>0</v>
      </c>
      <c r="G22" s="20">
        <v>0.92919241479000003</v>
      </c>
      <c r="H22" s="50">
        <f t="shared" si="0"/>
        <v>59888433.793242954</v>
      </c>
      <c r="I22" s="21">
        <f>H22*Nøgletal!$C$11</f>
        <v>63859036.953734964</v>
      </c>
      <c r="J22" s="50">
        <f t="shared" si="1"/>
        <v>0</v>
      </c>
      <c r="K22" s="51">
        <f t="shared" si="2"/>
        <v>0</v>
      </c>
      <c r="L22" s="51">
        <f t="shared" si="3"/>
        <v>0</v>
      </c>
      <c r="M22" s="52">
        <f t="shared" si="4"/>
        <v>0</v>
      </c>
      <c r="N22" s="21">
        <f t="shared" si="5"/>
        <v>0</v>
      </c>
      <c r="O22" s="22">
        <f>N22*Nøgletal!$C$12</f>
        <v>0</v>
      </c>
    </row>
    <row r="23" spans="1:15" x14ac:dyDescent="0.2">
      <c r="A23" s="48" t="s">
        <v>80</v>
      </c>
      <c r="B23" s="49" t="s">
        <v>79</v>
      </c>
      <c r="C23" s="21">
        <v>136765693.28086349</v>
      </c>
      <c r="D23" s="21">
        <f>(VLOOKUP(A23,'Netvolumenmål 2023'!A:L,12,0)*Nøgletal!$C$10+VLOOKUP(A23,'Netvolumenmål 2024'!A:L,12,0)-E23)/2+E23</f>
        <v>154730582.30824226</v>
      </c>
      <c r="E23" s="21">
        <v>0</v>
      </c>
      <c r="F23" s="21">
        <v>110222.39163906396</v>
      </c>
      <c r="G23" s="20">
        <v>0.89475033616999999</v>
      </c>
      <c r="H23" s="50">
        <f t="shared" si="0"/>
        <v>138543862.05805212</v>
      </c>
      <c r="I23" s="21">
        <f>H23*Nøgletal!$C$11</f>
        <v>147729320.112501</v>
      </c>
      <c r="J23" s="50">
        <f t="shared" si="1"/>
        <v>0</v>
      </c>
      <c r="K23" s="51">
        <f t="shared" si="2"/>
        <v>0</v>
      </c>
      <c r="L23" s="51">
        <f t="shared" si="3"/>
        <v>0</v>
      </c>
      <c r="M23" s="52">
        <f t="shared" si="4"/>
        <v>0</v>
      </c>
      <c r="N23" s="21">
        <f t="shared" si="5"/>
        <v>0</v>
      </c>
      <c r="O23" s="22">
        <f>N23*Nøgletal!$C$12</f>
        <v>0</v>
      </c>
    </row>
    <row r="24" spans="1:15" x14ac:dyDescent="0.2">
      <c r="A24" s="48" t="s">
        <v>82</v>
      </c>
      <c r="B24" s="49" t="s">
        <v>81</v>
      </c>
      <c r="C24" s="21">
        <v>79865962.482427597</v>
      </c>
      <c r="D24" s="21">
        <f>(VLOOKUP(A24,'Netvolumenmål 2023'!A:L,12,0)*Nøgletal!$C$10+VLOOKUP(A24,'Netvolumenmål 2024'!A:L,12,0)-E24)/2+E24</f>
        <v>77970429.690170676</v>
      </c>
      <c r="E24" s="21">
        <v>7111119.5272000004</v>
      </c>
      <c r="F24" s="21">
        <v>0</v>
      </c>
      <c r="G24" s="20">
        <v>1</v>
      </c>
      <c r="H24" s="50">
        <f t="shared" si="0"/>
        <v>77970429.690170676</v>
      </c>
      <c r="I24" s="21">
        <f>H24*Nøgletal!$C$11</f>
        <v>83139869.178628996</v>
      </c>
      <c r="J24" s="50">
        <f t="shared" si="1"/>
        <v>0</v>
      </c>
      <c r="K24" s="51">
        <f t="shared" si="2"/>
        <v>0</v>
      </c>
      <c r="L24" s="51">
        <f t="shared" si="3"/>
        <v>0</v>
      </c>
      <c r="M24" s="52">
        <f t="shared" si="4"/>
        <v>0</v>
      </c>
      <c r="N24" s="21">
        <f t="shared" si="5"/>
        <v>0</v>
      </c>
      <c r="O24" s="22">
        <f>N24*Nøgletal!$C$12</f>
        <v>0</v>
      </c>
    </row>
    <row r="25" spans="1:15" x14ac:dyDescent="0.2">
      <c r="A25" s="48" t="s">
        <v>84</v>
      </c>
      <c r="B25" s="49" t="s">
        <v>83</v>
      </c>
      <c r="C25" s="21">
        <v>184763494.23828873</v>
      </c>
      <c r="D25" s="21">
        <f>(VLOOKUP(A25,'Netvolumenmål 2023'!A:L,12,0)*Nøgletal!$C$10+VLOOKUP(A25,'Netvolumenmål 2024'!A:L,12,0)-E25)/2+E25</f>
        <v>198606091.82177702</v>
      </c>
      <c r="E25" s="21">
        <v>-944276.58640000003</v>
      </c>
      <c r="F25" s="21">
        <v>52462.313585080003</v>
      </c>
      <c r="G25" s="20">
        <v>0.98699864115000002</v>
      </c>
      <c r="H25" s="50">
        <f t="shared" si="0"/>
        <v>196075722.98442611</v>
      </c>
      <c r="I25" s="21">
        <f>H25*Nøgletal!$C$11</f>
        <v>209075543.41829357</v>
      </c>
      <c r="J25" s="50">
        <f t="shared" si="1"/>
        <v>0</v>
      </c>
      <c r="K25" s="51">
        <f t="shared" si="2"/>
        <v>0</v>
      </c>
      <c r="L25" s="51">
        <f t="shared" si="3"/>
        <v>0</v>
      </c>
      <c r="M25" s="52">
        <f t="shared" si="4"/>
        <v>0</v>
      </c>
      <c r="N25" s="21">
        <f t="shared" si="5"/>
        <v>0</v>
      </c>
      <c r="O25" s="22">
        <f>N25*Nøgletal!$C$12</f>
        <v>0</v>
      </c>
    </row>
    <row r="26" spans="1:15" x14ac:dyDescent="0.2">
      <c r="A26" s="48" t="s">
        <v>86</v>
      </c>
      <c r="B26" s="49" t="s">
        <v>85</v>
      </c>
      <c r="C26" s="21">
        <v>99872142.667390108</v>
      </c>
      <c r="D26" s="21">
        <f>(VLOOKUP(A26,'Netvolumenmål 2023'!A:L,12,0)*Nøgletal!$C$10+VLOOKUP(A26,'Netvolumenmål 2024'!A:L,12,0)-E26)/2+E26</f>
        <v>99145157.367338568</v>
      </c>
      <c r="E26" s="21">
        <v>-6461380.04</v>
      </c>
      <c r="F26" s="21">
        <v>696878.69294962939</v>
      </c>
      <c r="G26" s="20">
        <v>0.96065772829999996</v>
      </c>
      <c r="H26" s="50">
        <f t="shared" si="0"/>
        <v>95914023.550523132</v>
      </c>
      <c r="I26" s="21">
        <f>H26*Nøgletal!$C$11</f>
        <v>102273123.31192282</v>
      </c>
      <c r="J26" s="50">
        <f t="shared" si="1"/>
        <v>0</v>
      </c>
      <c r="K26" s="51">
        <f t="shared" si="2"/>
        <v>0</v>
      </c>
      <c r="L26" s="51">
        <f t="shared" si="3"/>
        <v>0</v>
      </c>
      <c r="M26" s="52">
        <f t="shared" si="4"/>
        <v>0</v>
      </c>
      <c r="N26" s="21">
        <f t="shared" si="5"/>
        <v>0</v>
      </c>
      <c r="O26" s="22">
        <f>N26*Nøgletal!$C$12</f>
        <v>0</v>
      </c>
    </row>
    <row r="27" spans="1:15" x14ac:dyDescent="0.2">
      <c r="A27" s="48" t="s">
        <v>88</v>
      </c>
      <c r="B27" s="49" t="s">
        <v>87</v>
      </c>
      <c r="C27" s="21">
        <v>66426322.174569197</v>
      </c>
      <c r="D27" s="21">
        <f>(VLOOKUP(A27,'Netvolumenmål 2023'!A:L,12,0)*Nøgletal!$C$10+VLOOKUP(A27,'Netvolumenmål 2024'!A:L,12,0)-E27)/2+E27</f>
        <v>64104085.894976191</v>
      </c>
      <c r="E27" s="21">
        <v>-1785843.72</v>
      </c>
      <c r="F27" s="21">
        <v>255370.74324154606</v>
      </c>
      <c r="G27" s="20">
        <v>0.89838387332000003</v>
      </c>
      <c r="H27" s="50">
        <f t="shared" si="0"/>
        <v>57819497.939412639</v>
      </c>
      <c r="I27" s="21">
        <f>H27*Nøgletal!$C$11</f>
        <v>61652930.652795695</v>
      </c>
      <c r="J27" s="50">
        <f t="shared" si="1"/>
        <v>4773391.5217735022</v>
      </c>
      <c r="K27" s="51">
        <f t="shared" si="2"/>
        <v>7.1859939938101192E-2</v>
      </c>
      <c r="L27" s="51">
        <f t="shared" si="3"/>
        <v>8.982492492262649E-3</v>
      </c>
      <c r="M27" s="52">
        <f t="shared" si="4"/>
        <v>8.982492492262649E-3</v>
      </c>
      <c r="N27" s="21">
        <f t="shared" si="5"/>
        <v>596673.94022168778</v>
      </c>
      <c r="O27" s="22">
        <f>N27*Nøgletal!$C$12</f>
        <v>613917.81709409447</v>
      </c>
    </row>
    <row r="28" spans="1:15" x14ac:dyDescent="0.2">
      <c r="A28" s="48" t="s">
        <v>90</v>
      </c>
      <c r="B28" s="49" t="s">
        <v>89</v>
      </c>
      <c r="C28" s="21">
        <v>102700020.33686472</v>
      </c>
      <c r="D28" s="21">
        <f>(VLOOKUP(A28,'Netvolumenmål 2023'!A:L,12,0)*Nøgletal!$C$10+VLOOKUP(A28,'Netvolumenmål 2024'!A:L,12,0)-E28)/2+E28</f>
        <v>99979205.727318317</v>
      </c>
      <c r="E28" s="21">
        <v>660406</v>
      </c>
      <c r="F28" s="21">
        <v>0</v>
      </c>
      <c r="G28" s="20">
        <v>1</v>
      </c>
      <c r="H28" s="50">
        <f t="shared" si="0"/>
        <v>99979205.727318317</v>
      </c>
      <c r="I28" s="21">
        <f>H28*Nøgletal!$C$11</f>
        <v>106607827.06703952</v>
      </c>
      <c r="J28" s="50">
        <f t="shared" si="1"/>
        <v>0</v>
      </c>
      <c r="K28" s="51">
        <f t="shared" si="2"/>
        <v>0</v>
      </c>
      <c r="L28" s="51">
        <f t="shared" si="3"/>
        <v>0</v>
      </c>
      <c r="M28" s="52">
        <f t="shared" si="4"/>
        <v>0</v>
      </c>
      <c r="N28" s="21">
        <f t="shared" si="5"/>
        <v>0</v>
      </c>
      <c r="O28" s="22">
        <f>N28*Nøgletal!$C$12</f>
        <v>0</v>
      </c>
    </row>
    <row r="29" spans="1:15" x14ac:dyDescent="0.2">
      <c r="A29" s="48" t="s">
        <v>92</v>
      </c>
      <c r="B29" s="49" t="s">
        <v>91</v>
      </c>
      <c r="C29" s="21">
        <v>71825748.395204917</v>
      </c>
      <c r="D29" s="21">
        <f>(VLOOKUP(A29,'Netvolumenmål 2023'!A:L,12,0)*Nøgletal!$C$10+VLOOKUP(A29,'Netvolumenmål 2024'!A:L,12,0)-E29)/2+E29</f>
        <v>79933623.473657295</v>
      </c>
      <c r="E29" s="21">
        <v>-1465354.157066667</v>
      </c>
      <c r="F29" s="21">
        <v>458424.16139420087</v>
      </c>
      <c r="G29" s="20">
        <v>0.73644516858999998</v>
      </c>
      <c r="H29" s="50">
        <f t="shared" si="0"/>
        <v>59204335.073890805</v>
      </c>
      <c r="I29" s="21">
        <f>H29*Nøgletal!$C$11</f>
        <v>63129582.489289768</v>
      </c>
      <c r="J29" s="50">
        <f t="shared" si="1"/>
        <v>8696165.9059151486</v>
      </c>
      <c r="K29" s="51">
        <f t="shared" si="2"/>
        <v>0.12107309843910662</v>
      </c>
      <c r="L29" s="51">
        <f t="shared" si="3"/>
        <v>1.5134137304888327E-2</v>
      </c>
      <c r="M29" s="52">
        <f t="shared" si="4"/>
        <v>1.5134137304888327E-2</v>
      </c>
      <c r="N29" s="21">
        <f t="shared" si="5"/>
        <v>1087020.7382393936</v>
      </c>
      <c r="O29" s="22">
        <f>N29*Nøgletal!$C$12</f>
        <v>1118435.637574512</v>
      </c>
    </row>
    <row r="30" spans="1:15" x14ac:dyDescent="0.2">
      <c r="A30" s="48" t="s">
        <v>94</v>
      </c>
      <c r="B30" s="49" t="s">
        <v>93</v>
      </c>
      <c r="C30" s="21">
        <v>27329134.371792056</v>
      </c>
      <c r="D30" s="21">
        <f>(VLOOKUP(A30,'Netvolumenmål 2023'!A:L,12,0)*Nøgletal!$C$10+VLOOKUP(A30,'Netvolumenmål 2024'!A:L,12,0)-E30)/2+E30</f>
        <v>26517763.445603095</v>
      </c>
      <c r="E30" s="21">
        <v>-2832908.7760000001</v>
      </c>
      <c r="F30" s="21">
        <v>122264.76727515533</v>
      </c>
      <c r="G30" s="20">
        <v>1</v>
      </c>
      <c r="H30" s="50">
        <f t="shared" si="0"/>
        <v>26640028.21287825</v>
      </c>
      <c r="I30" s="21">
        <f>H30*Nøgletal!$C$11</f>
        <v>28406262.08339208</v>
      </c>
      <c r="J30" s="50">
        <f t="shared" si="1"/>
        <v>0</v>
      </c>
      <c r="K30" s="51">
        <f t="shared" si="2"/>
        <v>0</v>
      </c>
      <c r="L30" s="51">
        <f t="shared" si="3"/>
        <v>0</v>
      </c>
      <c r="M30" s="52">
        <f t="shared" si="4"/>
        <v>0</v>
      </c>
      <c r="N30" s="21">
        <f t="shared" si="5"/>
        <v>0</v>
      </c>
      <c r="O30" s="22">
        <f>N30*Nøgletal!$C$12</f>
        <v>0</v>
      </c>
    </row>
    <row r="31" spans="1:15" x14ac:dyDescent="0.2">
      <c r="A31" s="48" t="s">
        <v>96</v>
      </c>
      <c r="B31" s="49" t="s">
        <v>95</v>
      </c>
      <c r="C31" s="21">
        <v>80557791.186721757</v>
      </c>
      <c r="D31" s="21">
        <f>(VLOOKUP(A31,'Netvolumenmål 2023'!A:L,12,0)*Nøgletal!$C$10+VLOOKUP(A31,'Netvolumenmål 2024'!A:L,12,0)-E31)/2+E31</f>
        <v>85728023.361582056</v>
      </c>
      <c r="E31" s="21">
        <v>6090</v>
      </c>
      <c r="F31" s="21">
        <v>0</v>
      </c>
      <c r="G31" s="20">
        <v>0.93387981963</v>
      </c>
      <c r="H31" s="50">
        <f t="shared" si="0"/>
        <v>80059670.994150683</v>
      </c>
      <c r="I31" s="21">
        <f>H31*Nøgletal!$C$11</f>
        <v>85367627.181062877</v>
      </c>
      <c r="J31" s="50">
        <f t="shared" si="1"/>
        <v>0</v>
      </c>
      <c r="K31" s="51">
        <f t="shared" si="2"/>
        <v>0</v>
      </c>
      <c r="L31" s="51">
        <f t="shared" si="3"/>
        <v>0</v>
      </c>
      <c r="M31" s="52">
        <f t="shared" si="4"/>
        <v>0</v>
      </c>
      <c r="N31" s="21">
        <f t="shared" si="5"/>
        <v>0</v>
      </c>
      <c r="O31" s="22">
        <f>N31*Nøgletal!$C$12</f>
        <v>0</v>
      </c>
    </row>
    <row r="32" spans="1:15" x14ac:dyDescent="0.2">
      <c r="A32" s="48" t="s">
        <v>98</v>
      </c>
      <c r="B32" s="49" t="s">
        <v>97</v>
      </c>
      <c r="C32" s="21">
        <v>113881997.5998321</v>
      </c>
      <c r="D32" s="21">
        <f>(VLOOKUP(A32,'Netvolumenmål 2023'!A:L,12,0)*Nøgletal!$C$10+VLOOKUP(A32,'Netvolumenmål 2024'!A:L,12,0)-E32)/2+E32</f>
        <v>124093033.89165293</v>
      </c>
      <c r="E32" s="21">
        <v>-5436817.5360000003</v>
      </c>
      <c r="F32" s="21">
        <v>0</v>
      </c>
      <c r="G32" s="20">
        <v>0.74955088245000001</v>
      </c>
      <c r="H32" s="50">
        <f t="shared" si="0"/>
        <v>93014043.059386209</v>
      </c>
      <c r="I32" s="21">
        <f>H32*Nøgletal!$C$11</f>
        <v>99180874.11422351</v>
      </c>
      <c r="J32" s="50">
        <f t="shared" si="1"/>
        <v>14701123.485608593</v>
      </c>
      <c r="K32" s="51">
        <f t="shared" si="2"/>
        <v>0.12909084662587852</v>
      </c>
      <c r="L32" s="51">
        <f t="shared" si="3"/>
        <v>1.6136355828234816E-2</v>
      </c>
      <c r="M32" s="52">
        <f t="shared" si="4"/>
        <v>1.6136355828234816E-2</v>
      </c>
      <c r="N32" s="21">
        <f t="shared" si="5"/>
        <v>1837640.4357010741</v>
      </c>
      <c r="O32" s="22">
        <f>N32*Nøgletal!$C$12</f>
        <v>1890748.244292835</v>
      </c>
    </row>
    <row r="33" spans="1:15" x14ac:dyDescent="0.2">
      <c r="A33" s="48" t="s">
        <v>100</v>
      </c>
      <c r="B33" s="49" t="s">
        <v>99</v>
      </c>
      <c r="C33" s="21">
        <v>155494733.56134477</v>
      </c>
      <c r="D33" s="21">
        <f>(VLOOKUP(A33,'Netvolumenmål 2023'!A:L,12,0)*Nøgletal!$C$10+VLOOKUP(A33,'Netvolumenmål 2024'!A:L,12,0)-E33)/2+E33</f>
        <v>165649835.75246465</v>
      </c>
      <c r="E33" s="21">
        <v>-2153911.7983999997</v>
      </c>
      <c r="F33" s="21">
        <v>304986.33200355683</v>
      </c>
      <c r="G33" s="20">
        <v>0.82557586343</v>
      </c>
      <c r="H33" s="50">
        <f t="shared" si="0"/>
        <v>137008295.53275687</v>
      </c>
      <c r="I33" s="21">
        <f>H33*Nøgletal!$C$11</f>
        <v>146091945.52657863</v>
      </c>
      <c r="J33" s="50">
        <f t="shared" si="1"/>
        <v>9402788.0347661376</v>
      </c>
      <c r="K33" s="51">
        <f t="shared" si="2"/>
        <v>6.0470138244628144E-2</v>
      </c>
      <c r="L33" s="51">
        <f t="shared" si="3"/>
        <v>7.558767280578518E-3</v>
      </c>
      <c r="M33" s="52">
        <f t="shared" si="4"/>
        <v>7.558767280578518E-3</v>
      </c>
      <c r="N33" s="21">
        <f t="shared" si="5"/>
        <v>1175348.5043457672</v>
      </c>
      <c r="O33" s="22">
        <f>N33*Nøgletal!$C$12</f>
        <v>1209316.0761213598</v>
      </c>
    </row>
    <row r="34" spans="1:15" x14ac:dyDescent="0.2">
      <c r="A34" s="48" t="s">
        <v>102</v>
      </c>
      <c r="B34" s="49" t="s">
        <v>101</v>
      </c>
      <c r="C34" s="21">
        <v>130608447.479516</v>
      </c>
      <c r="D34" s="21">
        <f>(VLOOKUP(A34,'Netvolumenmål 2023'!A:L,12,0)*Nøgletal!$C$10+VLOOKUP(A34,'Netvolumenmål 2024'!A:L,12,0)-E34)/2+E34</f>
        <v>139629205.22257182</v>
      </c>
      <c r="E34" s="21">
        <v>882548.34</v>
      </c>
      <c r="F34" s="21">
        <v>0</v>
      </c>
      <c r="G34" s="20">
        <v>0.90897688409999999</v>
      </c>
      <c r="H34" s="50">
        <f t="shared" si="0"/>
        <v>126919719.89257278</v>
      </c>
      <c r="I34" s="21">
        <f>H34*Nøgletal!$C$11</f>
        <v>135334497.32145035</v>
      </c>
      <c r="J34" s="50">
        <f t="shared" si="1"/>
        <v>0</v>
      </c>
      <c r="K34" s="51">
        <f t="shared" si="2"/>
        <v>0</v>
      </c>
      <c r="L34" s="51">
        <f t="shared" si="3"/>
        <v>0</v>
      </c>
      <c r="M34" s="52">
        <f t="shared" si="4"/>
        <v>0</v>
      </c>
      <c r="N34" s="21">
        <f t="shared" si="5"/>
        <v>0</v>
      </c>
      <c r="O34" s="22">
        <f>N34*Nøgletal!$C$12</f>
        <v>0</v>
      </c>
    </row>
    <row r="35" spans="1:15" x14ac:dyDescent="0.2">
      <c r="A35" s="48" t="s">
        <v>104</v>
      </c>
      <c r="B35" s="49" t="s">
        <v>103</v>
      </c>
      <c r="C35" s="21">
        <v>76095947.164541245</v>
      </c>
      <c r="D35" s="21">
        <f>(VLOOKUP(A35,'Netvolumenmål 2023'!A:L,12,0)*Nøgletal!$C$10+VLOOKUP(A35,'Netvolumenmål 2024'!A:L,12,0)-E35)/2+E35</f>
        <v>94496875.128630877</v>
      </c>
      <c r="E35" s="21">
        <v>527803</v>
      </c>
      <c r="F35" s="21">
        <v>0</v>
      </c>
      <c r="G35" s="20">
        <v>0.76979408877</v>
      </c>
      <c r="H35" s="50">
        <f t="shared" si="0"/>
        <v>72743135.881256878</v>
      </c>
      <c r="I35" s="21">
        <f>H35*Nøgletal!$C$11</f>
        <v>77566005.790184215</v>
      </c>
      <c r="J35" s="50">
        <f t="shared" si="1"/>
        <v>0</v>
      </c>
      <c r="K35" s="51">
        <f t="shared" si="2"/>
        <v>0</v>
      </c>
      <c r="L35" s="51">
        <f t="shared" si="3"/>
        <v>0</v>
      </c>
      <c r="M35" s="52">
        <f t="shared" si="4"/>
        <v>0</v>
      </c>
      <c r="N35" s="21">
        <f t="shared" si="5"/>
        <v>0</v>
      </c>
      <c r="O35" s="22">
        <f>N35*Nøgletal!$C$12</f>
        <v>0</v>
      </c>
    </row>
    <row r="36" spans="1:15" x14ac:dyDescent="0.2">
      <c r="A36" s="48" t="s">
        <v>106</v>
      </c>
      <c r="B36" s="49" t="s">
        <v>105</v>
      </c>
      <c r="C36" s="21">
        <v>117066826.99968909</v>
      </c>
      <c r="D36" s="21">
        <f>(VLOOKUP(A36,'Netvolumenmål 2023'!A:L,12,0)*Nøgletal!$C$10+VLOOKUP(A36,'Netvolumenmål 2024'!A:L,12,0)-E36)/2+E36</f>
        <v>124251719.40521154</v>
      </c>
      <c r="E36" s="21">
        <v>0</v>
      </c>
      <c r="F36" s="21">
        <v>520503</v>
      </c>
      <c r="G36" s="20">
        <v>0.92918458577999996</v>
      </c>
      <c r="H36" s="50">
        <f t="shared" si="0"/>
        <v>115936425.79243651</v>
      </c>
      <c r="I36" s="21">
        <f>H36*Nøgletal!$C$11</f>
        <v>123623010.82247506</v>
      </c>
      <c r="J36" s="50">
        <f t="shared" si="1"/>
        <v>0</v>
      </c>
      <c r="K36" s="51">
        <f t="shared" si="2"/>
        <v>0</v>
      </c>
      <c r="L36" s="51">
        <f t="shared" si="3"/>
        <v>0</v>
      </c>
      <c r="M36" s="52">
        <f t="shared" si="4"/>
        <v>0</v>
      </c>
      <c r="N36" s="21">
        <f t="shared" si="5"/>
        <v>0</v>
      </c>
      <c r="O36" s="22">
        <f>N36*Nøgletal!$C$12</f>
        <v>0</v>
      </c>
    </row>
    <row r="37" spans="1:15" x14ac:dyDescent="0.2">
      <c r="A37" s="48" t="s">
        <v>108</v>
      </c>
      <c r="B37" s="49" t="s">
        <v>107</v>
      </c>
      <c r="C37" s="21">
        <v>41684847.68588125</v>
      </c>
      <c r="D37" s="21">
        <f>(VLOOKUP(A37,'Netvolumenmål 2023'!A:L,12,0)*Nøgletal!$C$10+VLOOKUP(A37,'Netvolumenmål 2024'!A:L,12,0)-E37)/2+E37</f>
        <v>48210777.157767519</v>
      </c>
      <c r="E37" s="21">
        <v>0</v>
      </c>
      <c r="F37" s="21">
        <v>0</v>
      </c>
      <c r="G37" s="20">
        <v>1</v>
      </c>
      <c r="H37" s="50">
        <f t="shared" si="0"/>
        <v>48210777.157767519</v>
      </c>
      <c r="I37" s="21">
        <f>H37*Nøgletal!$C$11</f>
        <v>51407151.683327504</v>
      </c>
      <c r="J37" s="50">
        <f t="shared" si="1"/>
        <v>0</v>
      </c>
      <c r="K37" s="51">
        <f t="shared" si="2"/>
        <v>0</v>
      </c>
      <c r="L37" s="51">
        <f t="shared" si="3"/>
        <v>0</v>
      </c>
      <c r="M37" s="52">
        <f t="shared" si="4"/>
        <v>0</v>
      </c>
      <c r="N37" s="21">
        <f t="shared" si="5"/>
        <v>0</v>
      </c>
      <c r="O37" s="22">
        <f>N37*Nøgletal!$C$12</f>
        <v>0</v>
      </c>
    </row>
    <row r="38" spans="1:15" x14ac:dyDescent="0.2">
      <c r="A38" s="48" t="s">
        <v>110</v>
      </c>
      <c r="B38" s="49" t="s">
        <v>109</v>
      </c>
      <c r="C38" s="21">
        <v>145146124.34183893</v>
      </c>
      <c r="D38" s="21">
        <f>(VLOOKUP(A38,'Netvolumenmål 2023'!A:L,12,0)*Nøgletal!$C$10+VLOOKUP(A38,'Netvolumenmål 2024'!A:L,12,0)-E38)/2+E38</f>
        <v>147854258.13042974</v>
      </c>
      <c r="E38" s="21">
        <v>-505127.11333333328</v>
      </c>
      <c r="F38" s="21">
        <v>588104.7457571472</v>
      </c>
      <c r="G38" s="20">
        <v>0.95820758944999995</v>
      </c>
      <c r="H38" s="50">
        <f t="shared" si="0"/>
        <v>142238598.70385319</v>
      </c>
      <c r="I38" s="21">
        <f>H38*Nøgletal!$C$11</f>
        <v>151669017.79791865</v>
      </c>
      <c r="J38" s="50">
        <f t="shared" si="1"/>
        <v>0</v>
      </c>
      <c r="K38" s="51">
        <f t="shared" si="2"/>
        <v>0</v>
      </c>
      <c r="L38" s="51">
        <f t="shared" si="3"/>
        <v>0</v>
      </c>
      <c r="M38" s="52">
        <f t="shared" si="4"/>
        <v>0</v>
      </c>
      <c r="N38" s="21">
        <f t="shared" si="5"/>
        <v>0</v>
      </c>
      <c r="O38" s="22">
        <f>N38*Nøgletal!$C$12</f>
        <v>0</v>
      </c>
    </row>
    <row r="39" spans="1:15" x14ac:dyDescent="0.2">
      <c r="A39" s="48" t="s">
        <v>112</v>
      </c>
      <c r="B39" s="49" t="s">
        <v>111</v>
      </c>
      <c r="C39" s="21">
        <v>133341442.90698408</v>
      </c>
      <c r="D39" s="21">
        <f>(VLOOKUP(A39,'Netvolumenmål 2023'!A:L,12,0)*Nøgletal!$C$10+VLOOKUP(A39,'Netvolumenmål 2024'!A:L,12,0)-E39)/2+E39</f>
        <v>143391507.6731517</v>
      </c>
      <c r="E39" s="21">
        <v>-2432195</v>
      </c>
      <c r="F39" s="21">
        <v>0</v>
      </c>
      <c r="G39" s="20">
        <v>0.85502489359</v>
      </c>
      <c r="H39" s="50">
        <f t="shared" si="0"/>
        <v>122603308.5899462</v>
      </c>
      <c r="I39" s="21">
        <f>H39*Nøgletal!$C$11</f>
        <v>130731907.94945963</v>
      </c>
      <c r="J39" s="50">
        <f t="shared" si="1"/>
        <v>2609534.9575244486</v>
      </c>
      <c r="K39" s="51">
        <f t="shared" si="2"/>
        <v>1.9570321879183505E-2</v>
      </c>
      <c r="L39" s="51">
        <f t="shared" si="3"/>
        <v>2.4462902348979382E-3</v>
      </c>
      <c r="M39" s="52">
        <f t="shared" si="4"/>
        <v>2.4462902348979382E-3</v>
      </c>
      <c r="N39" s="21">
        <f t="shared" si="5"/>
        <v>326191.86969055608</v>
      </c>
      <c r="O39" s="22">
        <f>N39*Nøgletal!$C$12</f>
        <v>335618.8147246131</v>
      </c>
    </row>
    <row r="40" spans="1:15" x14ac:dyDescent="0.2">
      <c r="A40" s="48" t="s">
        <v>114</v>
      </c>
      <c r="B40" s="49" t="s">
        <v>113</v>
      </c>
      <c r="C40" s="21">
        <v>162730472.78888714</v>
      </c>
      <c r="D40" s="21">
        <f>(VLOOKUP(A40,'Netvolumenmål 2023'!A:L,12,0)*Nøgletal!$C$10+VLOOKUP(A40,'Netvolumenmål 2024'!A:L,12,0)-E40)/2+E40</f>
        <v>175625210.53657147</v>
      </c>
      <c r="E40" s="21">
        <v>998233.7</v>
      </c>
      <c r="F40" s="21">
        <v>15761.581713604048</v>
      </c>
      <c r="G40" s="20">
        <v>0.95398588509000004</v>
      </c>
      <c r="H40" s="50">
        <f t="shared" si="0"/>
        <v>167559008.24433023</v>
      </c>
      <c r="I40" s="21">
        <f>H40*Nøgletal!$C$11</f>
        <v>178668170.49092934</v>
      </c>
      <c r="J40" s="50">
        <f t="shared" si="1"/>
        <v>0</v>
      </c>
      <c r="K40" s="51">
        <f t="shared" si="2"/>
        <v>0</v>
      </c>
      <c r="L40" s="51">
        <f t="shared" si="3"/>
        <v>0</v>
      </c>
      <c r="M40" s="52">
        <f t="shared" si="4"/>
        <v>0</v>
      </c>
      <c r="N40" s="21">
        <f t="shared" si="5"/>
        <v>0</v>
      </c>
      <c r="O40" s="22">
        <f>N40*Nøgletal!$C$12</f>
        <v>0</v>
      </c>
    </row>
    <row r="41" spans="1:15" x14ac:dyDescent="0.2">
      <c r="A41" s="48" t="s">
        <v>116</v>
      </c>
      <c r="B41" s="49" t="s">
        <v>115</v>
      </c>
      <c r="C41" s="21">
        <v>44312875.635805719</v>
      </c>
      <c r="D41" s="21">
        <f>(VLOOKUP(A41,'Netvolumenmål 2023'!A:L,12,0)*Nøgletal!$C$10+VLOOKUP(A41,'Netvolumenmål 2024'!A:L,12,0)-E41)/2+E41</f>
        <v>44548730.533196628</v>
      </c>
      <c r="E41" s="21">
        <v>-442643.34213333332</v>
      </c>
      <c r="F41" s="21">
        <v>1575396.4015848571</v>
      </c>
      <c r="G41" s="20">
        <v>1</v>
      </c>
      <c r="H41" s="50">
        <f t="shared" si="0"/>
        <v>46124126.934781484</v>
      </c>
      <c r="I41" s="21">
        <f>H41*Nøgletal!$C$11</f>
        <v>49182156.550557502</v>
      </c>
      <c r="J41" s="50">
        <f t="shared" si="1"/>
        <v>0</v>
      </c>
      <c r="K41" s="51">
        <f t="shared" si="2"/>
        <v>0</v>
      </c>
      <c r="L41" s="51">
        <f t="shared" si="3"/>
        <v>0</v>
      </c>
      <c r="M41" s="52">
        <f t="shared" si="4"/>
        <v>0</v>
      </c>
      <c r="N41" s="21">
        <f t="shared" si="5"/>
        <v>0</v>
      </c>
      <c r="O41" s="22">
        <f>N41*Nøgletal!$C$12</f>
        <v>0</v>
      </c>
    </row>
    <row r="42" spans="1:15" x14ac:dyDescent="0.2">
      <c r="A42" s="48" t="s">
        <v>118</v>
      </c>
      <c r="B42" s="49" t="s">
        <v>117</v>
      </c>
      <c r="C42" s="21">
        <v>35324819.70897878</v>
      </c>
      <c r="D42" s="21">
        <f>(VLOOKUP(A42,'Netvolumenmål 2023'!A:L,12,0)*Nøgletal!$C$10+VLOOKUP(A42,'Netvolumenmål 2024'!A:L,12,0)-E42)/2+E42</f>
        <v>42243549.471151687</v>
      </c>
      <c r="E42" s="21">
        <v>-8818149.8557333332</v>
      </c>
      <c r="F42" s="21">
        <v>511935.64101710147</v>
      </c>
      <c r="G42" s="20">
        <v>0.70479167685999999</v>
      </c>
      <c r="H42" s="50">
        <f t="shared" si="0"/>
        <v>30133710.047168206</v>
      </c>
      <c r="I42" s="21">
        <f>H42*Nøgletal!$C$11</f>
        <v>32131575.023295458</v>
      </c>
      <c r="J42" s="50">
        <f t="shared" si="1"/>
        <v>3193244.6856833212</v>
      </c>
      <c r="K42" s="51">
        <f t="shared" si="2"/>
        <v>9.0396630810593209E-2</v>
      </c>
      <c r="L42" s="51">
        <f t="shared" si="3"/>
        <v>1.1299578851324151E-2</v>
      </c>
      <c r="M42" s="52">
        <f t="shared" si="4"/>
        <v>1.1299578851324151E-2</v>
      </c>
      <c r="N42" s="21">
        <f t="shared" si="5"/>
        <v>399155.58571041515</v>
      </c>
      <c r="O42" s="22">
        <f>N42*Nøgletal!$C$12</f>
        <v>410691.18213744613</v>
      </c>
    </row>
    <row r="43" spans="1:15" x14ac:dyDescent="0.2">
      <c r="A43" s="48" t="s">
        <v>120</v>
      </c>
      <c r="B43" s="49" t="s">
        <v>119</v>
      </c>
      <c r="C43" s="21">
        <v>74439386.475006759</v>
      </c>
      <c r="D43" s="21">
        <f>(VLOOKUP(A43,'Netvolumenmål 2023'!A:L,12,0)*Nøgletal!$C$10+VLOOKUP(A43,'Netvolumenmål 2024'!A:L,12,0)-E43)/2+E43</f>
        <v>85427728.622601524</v>
      </c>
      <c r="E43" s="21">
        <v>-1989022.1143999998</v>
      </c>
      <c r="F43" s="21">
        <v>131281.14388043716</v>
      </c>
      <c r="G43" s="20">
        <v>0.80368191848000003</v>
      </c>
      <c r="H43" s="50">
        <f t="shared" si="0"/>
        <v>68762229.112375289</v>
      </c>
      <c r="I43" s="21">
        <f>H43*Nøgletal!$C$11</f>
        <v>73321164.902525768</v>
      </c>
      <c r="J43" s="50">
        <f t="shared" si="1"/>
        <v>1118221.5724809915</v>
      </c>
      <c r="K43" s="51">
        <f t="shared" si="2"/>
        <v>1.5021907426069903E-2</v>
      </c>
      <c r="L43" s="51">
        <f t="shared" si="3"/>
        <v>1.8777384282587378E-3</v>
      </c>
      <c r="M43" s="52">
        <f t="shared" si="4"/>
        <v>1.8777384282587378E-3</v>
      </c>
      <c r="N43" s="21">
        <f t="shared" si="5"/>
        <v>139777.69656012394</v>
      </c>
      <c r="O43" s="22">
        <f>N43*Nøgletal!$C$12</f>
        <v>143817.27199071151</v>
      </c>
    </row>
    <row r="44" spans="1:15" x14ac:dyDescent="0.2">
      <c r="A44" s="48" t="s">
        <v>122</v>
      </c>
      <c r="B44" s="49" t="s">
        <v>121</v>
      </c>
      <c r="C44" s="21">
        <v>348542287.82552409</v>
      </c>
      <c r="D44" s="21">
        <f>(VLOOKUP(A44,'Netvolumenmål 2023'!A:L,12,0)*Nøgletal!$C$10+VLOOKUP(A44,'Netvolumenmål 2024'!A:L,12,0)-E44)/2+E44</f>
        <v>359324398.72096795</v>
      </c>
      <c r="E44" s="21">
        <v>-9573758.027466666</v>
      </c>
      <c r="F44" s="21">
        <v>6090220.6638006018</v>
      </c>
      <c r="G44" s="20">
        <v>1</v>
      </c>
      <c r="H44" s="50">
        <f t="shared" si="0"/>
        <v>365414619.38476855</v>
      </c>
      <c r="I44" s="21">
        <f>H44*Nøgletal!$C$11</f>
        <v>389641608.6499787</v>
      </c>
      <c r="J44" s="50">
        <f t="shared" si="1"/>
        <v>0</v>
      </c>
      <c r="K44" s="51">
        <f t="shared" si="2"/>
        <v>0</v>
      </c>
      <c r="L44" s="51">
        <f t="shared" si="3"/>
        <v>0</v>
      </c>
      <c r="M44" s="52">
        <f t="shared" si="4"/>
        <v>0</v>
      </c>
      <c r="N44" s="21">
        <f t="shared" si="5"/>
        <v>0</v>
      </c>
      <c r="O44" s="22">
        <f>N44*Nøgletal!$C$12</f>
        <v>0</v>
      </c>
    </row>
    <row r="45" spans="1:15" x14ac:dyDescent="0.2">
      <c r="A45" s="48" t="s">
        <v>124</v>
      </c>
      <c r="B45" s="49" t="s">
        <v>123</v>
      </c>
      <c r="C45" s="21">
        <v>32308369.955647923</v>
      </c>
      <c r="D45" s="21">
        <f>(VLOOKUP(A45,'Netvolumenmål 2023'!A:L,12,0)*Nøgletal!$C$10+VLOOKUP(A45,'Netvolumenmål 2024'!A:L,12,0)-E45)/2+E45</f>
        <v>33810643.910977244</v>
      </c>
      <c r="E45" s="21">
        <v>-899144.61040000001</v>
      </c>
      <c r="F45" s="21">
        <v>525969.8286107037</v>
      </c>
      <c r="G45" s="20">
        <v>0.86863001533999995</v>
      </c>
      <c r="H45" s="50">
        <f t="shared" si="0"/>
        <v>29825813.319341931</v>
      </c>
      <c r="I45" s="21">
        <f>H45*Nøgletal!$C$11</f>
        <v>31803264.742414303</v>
      </c>
      <c r="J45" s="50">
        <f t="shared" si="1"/>
        <v>505105.21323361993</v>
      </c>
      <c r="K45" s="51">
        <f t="shared" si="2"/>
        <v>1.563388106323578E-2</v>
      </c>
      <c r="L45" s="51">
        <f t="shared" si="3"/>
        <v>1.9542351329044725E-3</v>
      </c>
      <c r="M45" s="52">
        <f t="shared" si="4"/>
        <v>1.9542351329044725E-3</v>
      </c>
      <c r="N45" s="21">
        <f t="shared" si="5"/>
        <v>63138.151654202484</v>
      </c>
      <c r="O45" s="22">
        <f>N45*Nøgletal!$C$12</f>
        <v>64962.844237008932</v>
      </c>
    </row>
    <row r="46" spans="1:15" x14ac:dyDescent="0.2">
      <c r="A46" s="48" t="s">
        <v>126</v>
      </c>
      <c r="B46" s="49" t="s">
        <v>125</v>
      </c>
      <c r="C46" s="21">
        <v>126221217.14125919</v>
      </c>
      <c r="D46" s="21">
        <f>(VLOOKUP(A46,'Netvolumenmål 2023'!A:L,12,0)*Nøgletal!$C$10+VLOOKUP(A46,'Netvolumenmål 2024'!A:L,12,0)-E46)/2+E46</f>
        <v>162213031.47424969</v>
      </c>
      <c r="E46" s="21">
        <v>-8379089.5847999994</v>
      </c>
      <c r="F46" s="21">
        <v>2518537.7504932503</v>
      </c>
      <c r="G46" s="20">
        <v>0.72416846587000006</v>
      </c>
      <c r="H46" s="50">
        <f t="shared" si="0"/>
        <v>119293407.76583982</v>
      </c>
      <c r="I46" s="21">
        <f>H46*Nøgletal!$C$11</f>
        <v>127202560.70071499</v>
      </c>
      <c r="J46" s="50">
        <f t="shared" si="1"/>
        <v>0</v>
      </c>
      <c r="K46" s="51">
        <f t="shared" si="2"/>
        <v>0</v>
      </c>
      <c r="L46" s="51">
        <f t="shared" si="3"/>
        <v>0</v>
      </c>
      <c r="M46" s="52">
        <f t="shared" si="4"/>
        <v>0</v>
      </c>
      <c r="N46" s="21">
        <f t="shared" si="5"/>
        <v>0</v>
      </c>
      <c r="O46" s="22">
        <f>N46*Nøgletal!$C$12</f>
        <v>0</v>
      </c>
    </row>
    <row r="47" spans="1:15" x14ac:dyDescent="0.2">
      <c r="A47" s="48" t="s">
        <v>128</v>
      </c>
      <c r="B47" s="49" t="s">
        <v>127</v>
      </c>
      <c r="C47" s="21">
        <v>186174135.34635952</v>
      </c>
      <c r="D47" s="21">
        <f>(VLOOKUP(A47,'Netvolumenmål 2023'!A:L,12,0)*Nøgletal!$C$10+VLOOKUP(A47,'Netvolumenmål 2024'!A:L,12,0)-E47)/2+E47</f>
        <v>191945082.55180171</v>
      </c>
      <c r="E47" s="21">
        <v>2675859.4336000001</v>
      </c>
      <c r="F47" s="21">
        <v>0</v>
      </c>
      <c r="G47" s="20">
        <v>0.88431060208000001</v>
      </c>
      <c r="H47" s="50">
        <f t="shared" si="0"/>
        <v>169739071.51767907</v>
      </c>
      <c r="I47" s="21">
        <f>H47*Nøgletal!$C$11</f>
        <v>180992771.9593012</v>
      </c>
      <c r="J47" s="50">
        <f t="shared" si="1"/>
        <v>5181363.3870583177</v>
      </c>
      <c r="K47" s="51">
        <f t="shared" si="2"/>
        <v>2.7830736946455409E-2</v>
      </c>
      <c r="L47" s="51">
        <f t="shared" si="3"/>
        <v>3.4788421183069261E-3</v>
      </c>
      <c r="M47" s="52">
        <f t="shared" si="4"/>
        <v>3.4788421183069261E-3</v>
      </c>
      <c r="N47" s="21">
        <f t="shared" si="5"/>
        <v>647670.42338228971</v>
      </c>
      <c r="O47" s="22">
        <f>N47*Nøgletal!$C$12</f>
        <v>666388.09861803788</v>
      </c>
    </row>
    <row r="48" spans="1:15" x14ac:dyDescent="0.2">
      <c r="A48" s="48" t="s">
        <v>130</v>
      </c>
      <c r="B48" s="49" t="s">
        <v>129</v>
      </c>
      <c r="C48" s="21">
        <v>55494704.748338006</v>
      </c>
      <c r="D48" s="21">
        <f>(VLOOKUP(A48,'Netvolumenmål 2023'!A:L,12,0)*Nøgletal!$C$10+VLOOKUP(A48,'Netvolumenmål 2024'!A:L,12,0)-E48)/2+E48</f>
        <v>61502809.178240687</v>
      </c>
      <c r="E48" s="21">
        <v>-969388</v>
      </c>
      <c r="F48" s="21">
        <v>123604.77989738806</v>
      </c>
      <c r="G48" s="20">
        <v>1</v>
      </c>
      <c r="H48" s="50">
        <f t="shared" si="0"/>
        <v>61626413.958138071</v>
      </c>
      <c r="I48" s="21">
        <f>H48*Nøgletal!$C$11</f>
        <v>65712245.203562625</v>
      </c>
      <c r="J48" s="50">
        <f t="shared" si="1"/>
        <v>0</v>
      </c>
      <c r="K48" s="51">
        <f t="shared" si="2"/>
        <v>0</v>
      </c>
      <c r="L48" s="51">
        <f t="shared" si="3"/>
        <v>0</v>
      </c>
      <c r="M48" s="52">
        <f t="shared" si="4"/>
        <v>0</v>
      </c>
      <c r="N48" s="21">
        <f t="shared" si="5"/>
        <v>0</v>
      </c>
      <c r="O48" s="22">
        <f>N48*Nøgletal!$C$12</f>
        <v>0</v>
      </c>
    </row>
    <row r="49" spans="1:15" x14ac:dyDescent="0.2">
      <c r="A49" s="48" t="s">
        <v>132</v>
      </c>
      <c r="B49" s="49" t="s">
        <v>131</v>
      </c>
      <c r="C49" s="21">
        <v>49527513.231705956</v>
      </c>
      <c r="D49" s="21">
        <f>(VLOOKUP(A49,'Netvolumenmål 2023'!A:L,12,0)*Nøgletal!$C$10+VLOOKUP(A49,'Netvolumenmål 2024'!A:L,12,0)-E49)/2+E49</f>
        <v>56142143.699292533</v>
      </c>
      <c r="E49" s="21">
        <v>391937.63679999998</v>
      </c>
      <c r="F49" s="21">
        <v>0</v>
      </c>
      <c r="G49" s="20">
        <v>0.89701693895000001</v>
      </c>
      <c r="H49" s="50">
        <f t="shared" si="0"/>
        <v>50360453.887230419</v>
      </c>
      <c r="I49" s="21">
        <f>H49*Nøgletal!$C$11</f>
        <v>53699351.979953796</v>
      </c>
      <c r="J49" s="50">
        <f t="shared" si="1"/>
        <v>0</v>
      </c>
      <c r="K49" s="51">
        <f t="shared" si="2"/>
        <v>0</v>
      </c>
      <c r="L49" s="51">
        <f t="shared" si="3"/>
        <v>0</v>
      </c>
      <c r="M49" s="52">
        <f t="shared" si="4"/>
        <v>0</v>
      </c>
      <c r="N49" s="21">
        <f t="shared" si="5"/>
        <v>0</v>
      </c>
      <c r="O49" s="22">
        <f>N49*Nøgletal!$C$12</f>
        <v>0</v>
      </c>
    </row>
    <row r="50" spans="1:15" x14ac:dyDescent="0.2">
      <c r="A50" s="48" t="s">
        <v>134</v>
      </c>
      <c r="B50" s="49" t="s">
        <v>133</v>
      </c>
      <c r="C50" s="21">
        <v>82826281.659785599</v>
      </c>
      <c r="D50" s="21">
        <f>(VLOOKUP(A50,'Netvolumenmål 2023'!A:L,12,0)*Nøgletal!$C$10+VLOOKUP(A50,'Netvolumenmål 2024'!A:L,12,0)-E50)/2+E50</f>
        <v>89121217.344259471</v>
      </c>
      <c r="E50" s="21">
        <v>832145.93440000014</v>
      </c>
      <c r="F50" s="21">
        <v>0</v>
      </c>
      <c r="G50" s="20">
        <v>0.90471389308000005</v>
      </c>
      <c r="H50" s="50">
        <f t="shared" si="0"/>
        <v>80629203.499553815</v>
      </c>
      <c r="I50" s="21">
        <f>H50*Nøgletal!$C$11</f>
        <v>85974919.691574231</v>
      </c>
      <c r="J50" s="50">
        <f t="shared" si="1"/>
        <v>0</v>
      </c>
      <c r="K50" s="51">
        <f t="shared" si="2"/>
        <v>0</v>
      </c>
      <c r="L50" s="51">
        <f t="shared" si="3"/>
        <v>0</v>
      </c>
      <c r="M50" s="52">
        <f t="shared" si="4"/>
        <v>0</v>
      </c>
      <c r="N50" s="21">
        <f t="shared" si="5"/>
        <v>0</v>
      </c>
      <c r="O50" s="22">
        <f>N50*Nøgletal!$C$12</f>
        <v>0</v>
      </c>
    </row>
    <row r="51" spans="1:15" x14ac:dyDescent="0.2">
      <c r="A51" s="48" t="s">
        <v>136</v>
      </c>
      <c r="B51" s="49" t="s">
        <v>135</v>
      </c>
      <c r="C51" s="21">
        <v>23941128.297314521</v>
      </c>
      <c r="D51" s="21">
        <f>(VLOOKUP(A51,'Netvolumenmål 2023'!A:L,12,0)*Nøgletal!$C$10+VLOOKUP(A51,'Netvolumenmål 2024'!A:L,12,0)-E51)/2+E51</f>
        <v>29206211.228171617</v>
      </c>
      <c r="E51" s="21">
        <v>0</v>
      </c>
      <c r="F51" s="21">
        <v>0</v>
      </c>
      <c r="G51" s="20">
        <v>0.59749358269999997</v>
      </c>
      <c r="H51" s="50">
        <f t="shared" si="0"/>
        <v>17450523.783813227</v>
      </c>
      <c r="I51" s="21">
        <f>H51*Nøgletal!$C$11</f>
        <v>18607493.510680046</v>
      </c>
      <c r="J51" s="50">
        <f t="shared" si="1"/>
        <v>5333634.786634475</v>
      </c>
      <c r="K51" s="51">
        <f t="shared" si="2"/>
        <v>0.22278126245339697</v>
      </c>
      <c r="L51" s="51">
        <f t="shared" si="3"/>
        <v>2.7847657806674621E-2</v>
      </c>
      <c r="M51" s="52">
        <f t="shared" si="4"/>
        <v>0.02</v>
      </c>
      <c r="N51" s="21">
        <f t="shared" si="5"/>
        <v>478822.56594629044</v>
      </c>
      <c r="O51" s="22">
        <f>N51*Nøgletal!$C$12</f>
        <v>492660.53810213821</v>
      </c>
    </row>
    <row r="52" spans="1:15" x14ac:dyDescent="0.2">
      <c r="A52" s="48" t="s">
        <v>138</v>
      </c>
      <c r="B52" s="49" t="s">
        <v>137</v>
      </c>
      <c r="C52" s="21">
        <v>81204359.7465588</v>
      </c>
      <c r="D52" s="21">
        <f>(VLOOKUP(A52,'Netvolumenmål 2023'!A:L,12,0)*Nøgletal!$C$10+VLOOKUP(A52,'Netvolumenmål 2024'!A:L,12,0)-E52)/2+E52</f>
        <v>94204000.196276844</v>
      </c>
      <c r="E52" s="21">
        <v>1986960</v>
      </c>
      <c r="F52" s="21">
        <v>0</v>
      </c>
      <c r="G52" s="20">
        <v>0.90413513473999996</v>
      </c>
      <c r="H52" s="50">
        <f t="shared" si="0"/>
        <v>85173146.410507753</v>
      </c>
      <c r="I52" s="21">
        <f>H52*Nøgletal!$C$11</f>
        <v>90820126.017524421</v>
      </c>
      <c r="J52" s="50">
        <f t="shared" si="1"/>
        <v>0</v>
      </c>
      <c r="K52" s="51">
        <f t="shared" si="2"/>
        <v>0</v>
      </c>
      <c r="L52" s="51">
        <f t="shared" si="3"/>
        <v>0</v>
      </c>
      <c r="M52" s="52">
        <f t="shared" si="4"/>
        <v>0</v>
      </c>
      <c r="N52" s="21">
        <f t="shared" si="5"/>
        <v>0</v>
      </c>
      <c r="O52" s="22">
        <f>N52*Nøgletal!$C$12</f>
        <v>0</v>
      </c>
    </row>
    <row r="53" spans="1:15" x14ac:dyDescent="0.2">
      <c r="A53" s="48" t="s">
        <v>140</v>
      </c>
      <c r="B53" s="49" t="s">
        <v>139</v>
      </c>
      <c r="C53" s="21">
        <v>50792512.354197443</v>
      </c>
      <c r="D53" s="21">
        <f>(VLOOKUP(A53,'Netvolumenmål 2023'!A:L,12,0)*Nøgletal!$C$10+VLOOKUP(A53,'Netvolumenmål 2024'!A:L,12,0)-E53)/2+E53</f>
        <v>44903034.177290387</v>
      </c>
      <c r="E53" s="21">
        <v>1090916.7248</v>
      </c>
      <c r="F53" s="21">
        <v>312944</v>
      </c>
      <c r="G53" s="20">
        <v>1</v>
      </c>
      <c r="H53" s="50">
        <f t="shared" si="0"/>
        <v>45215978.177290387</v>
      </c>
      <c r="I53" s="21">
        <f>H53*Nøgletal!$C$11</f>
        <v>48213797.530444741</v>
      </c>
      <c r="J53" s="50">
        <f t="shared" si="1"/>
        <v>2578714.8237527013</v>
      </c>
      <c r="K53" s="51">
        <f t="shared" si="2"/>
        <v>5.0769585992719628E-2</v>
      </c>
      <c r="L53" s="51">
        <f t="shared" si="3"/>
        <v>6.3461982490899535E-3</v>
      </c>
      <c r="M53" s="52">
        <f t="shared" si="4"/>
        <v>6.3461982490899535E-3</v>
      </c>
      <c r="N53" s="21">
        <f t="shared" si="5"/>
        <v>322339.35296908766</v>
      </c>
      <c r="O53" s="22">
        <f>N53*Nøgletal!$C$12</f>
        <v>331654.96026989428</v>
      </c>
    </row>
    <row r="54" spans="1:15" x14ac:dyDescent="0.2">
      <c r="A54" s="48" t="s">
        <v>142</v>
      </c>
      <c r="B54" s="49" t="s">
        <v>141</v>
      </c>
      <c r="C54" s="21">
        <v>82574767.802425236</v>
      </c>
      <c r="D54" s="21">
        <f>(VLOOKUP(A54,'Netvolumenmål 2023'!A:L,12,0)*Nøgletal!$C$10+VLOOKUP(A54,'Netvolumenmål 2024'!A:L,12,0)-E54)/2+E54</f>
        <v>87415887.08314462</v>
      </c>
      <c r="E54" s="21">
        <v>-3586956.5872</v>
      </c>
      <c r="F54" s="21">
        <v>1374463.0827815232</v>
      </c>
      <c r="G54" s="20">
        <v>1</v>
      </c>
      <c r="H54" s="50">
        <f t="shared" si="0"/>
        <v>88790350.165926144</v>
      </c>
      <c r="I54" s="21">
        <f>H54*Nøgletal!$C$11</f>
        <v>94677150.381927043</v>
      </c>
      <c r="J54" s="50">
        <f t="shared" si="1"/>
        <v>0</v>
      </c>
      <c r="K54" s="51">
        <f t="shared" si="2"/>
        <v>0</v>
      </c>
      <c r="L54" s="51">
        <f t="shared" si="3"/>
        <v>0</v>
      </c>
      <c r="M54" s="52">
        <f t="shared" si="4"/>
        <v>0</v>
      </c>
      <c r="N54" s="21">
        <f t="shared" si="5"/>
        <v>0</v>
      </c>
      <c r="O54" s="22">
        <f>N54*Nøgletal!$C$12</f>
        <v>0</v>
      </c>
    </row>
    <row r="55" spans="1:15" x14ac:dyDescent="0.2">
      <c r="A55" s="48" t="s">
        <v>144</v>
      </c>
      <c r="B55" s="49" t="s">
        <v>143</v>
      </c>
      <c r="C55" s="21">
        <v>57600855.147646993</v>
      </c>
      <c r="D55" s="21">
        <f>(VLOOKUP(A55,'Netvolumenmål 2023'!A:L,12,0)*Nøgletal!$C$10+VLOOKUP(A55,'Netvolumenmål 2024'!A:L,12,0)-E55)/2+E55</f>
        <v>55203770.776763119</v>
      </c>
      <c r="E55" s="21">
        <v>1750660</v>
      </c>
      <c r="F55" s="21">
        <v>0</v>
      </c>
      <c r="G55" s="20">
        <v>0.97856605208000003</v>
      </c>
      <c r="H55" s="50">
        <f t="shared" si="0"/>
        <v>54020536.028946362</v>
      </c>
      <c r="I55" s="21">
        <f>H55*Nøgletal!$C$11</f>
        <v>57602097.56766551</v>
      </c>
      <c r="J55" s="50">
        <f t="shared" si="1"/>
        <v>0</v>
      </c>
      <c r="K55" s="51">
        <f t="shared" si="2"/>
        <v>0</v>
      </c>
      <c r="L55" s="51">
        <f t="shared" si="3"/>
        <v>0</v>
      </c>
      <c r="M55" s="52">
        <f t="shared" si="4"/>
        <v>0</v>
      </c>
      <c r="N55" s="21">
        <f t="shared" si="5"/>
        <v>0</v>
      </c>
      <c r="O55" s="22">
        <f>N55*Nøgletal!$C$12</f>
        <v>0</v>
      </c>
    </row>
    <row r="56" spans="1:15" x14ac:dyDescent="0.2">
      <c r="A56" s="48" t="s">
        <v>146</v>
      </c>
      <c r="B56" s="49" t="s">
        <v>145</v>
      </c>
      <c r="C56" s="21">
        <v>201098521.16993484</v>
      </c>
      <c r="D56" s="21">
        <f>(VLOOKUP(A56,'Netvolumenmål 2023'!A:L,12,0)*Nøgletal!$C$10+VLOOKUP(A56,'Netvolumenmål 2024'!A:L,12,0)-E56)/2+E56</f>
        <v>226717629.42897797</v>
      </c>
      <c r="E56" s="21">
        <v>1488609</v>
      </c>
      <c r="F56" s="21">
        <v>11367</v>
      </c>
      <c r="G56" s="20">
        <v>0.82610700784000002</v>
      </c>
      <c r="H56" s="50">
        <f t="shared" si="0"/>
        <v>187302412.83050904</v>
      </c>
      <c r="I56" s="21">
        <f>H56*Nøgletal!$C$11</f>
        <v>199720562.80117178</v>
      </c>
      <c r="J56" s="50">
        <f t="shared" si="1"/>
        <v>1377958.3687630594</v>
      </c>
      <c r="K56" s="51">
        <f t="shared" si="2"/>
        <v>6.8521556535895128E-3</v>
      </c>
      <c r="L56" s="51">
        <f t="shared" si="3"/>
        <v>8.565194566986891E-4</v>
      </c>
      <c r="M56" s="52">
        <f t="shared" si="4"/>
        <v>8.565194566986891E-4</v>
      </c>
      <c r="N56" s="21">
        <f t="shared" si="5"/>
        <v>172244.79609538242</v>
      </c>
      <c r="O56" s="22">
        <f>N56*Nøgletal!$C$12</f>
        <v>177222.67070253895</v>
      </c>
    </row>
    <row r="57" spans="1:15" x14ac:dyDescent="0.2">
      <c r="A57" s="48" t="s">
        <v>148</v>
      </c>
      <c r="B57" s="49" t="s">
        <v>147</v>
      </c>
      <c r="C57" s="21">
        <v>118133056.04955862</v>
      </c>
      <c r="D57" s="21">
        <f>(VLOOKUP(A57,'Netvolumenmål 2023'!A:L,12,0)*Nøgletal!$C$10+VLOOKUP(A57,'Netvolumenmål 2024'!A:L,12,0)-E57)/2+E57</f>
        <v>141216744.47033137</v>
      </c>
      <c r="E57" s="21">
        <v>676659</v>
      </c>
      <c r="F57" s="21">
        <v>0</v>
      </c>
      <c r="G57" s="20">
        <v>0.77844249173000002</v>
      </c>
      <c r="H57" s="50">
        <f t="shared" si="0"/>
        <v>109929114.43948345</v>
      </c>
      <c r="I57" s="21">
        <f>H57*Nøgletal!$C$11</f>
        <v>117217414.7268212</v>
      </c>
      <c r="J57" s="50">
        <f t="shared" si="1"/>
        <v>915641.32273742557</v>
      </c>
      <c r="K57" s="51">
        <f t="shared" si="2"/>
        <v>7.7509323245925346E-3</v>
      </c>
      <c r="L57" s="51">
        <f t="shared" si="3"/>
        <v>9.6886654057406682E-4</v>
      </c>
      <c r="M57" s="52">
        <f t="shared" si="4"/>
        <v>9.6886654057406682E-4</v>
      </c>
      <c r="N57" s="21">
        <f t="shared" si="5"/>
        <v>114455.1653421782</v>
      </c>
      <c r="O57" s="22">
        <f>N57*Nøgletal!$C$12</f>
        <v>117762.91962056713</v>
      </c>
    </row>
    <row r="58" spans="1:15" x14ac:dyDescent="0.2">
      <c r="A58" s="48" t="s">
        <v>150</v>
      </c>
      <c r="B58" s="49" t="s">
        <v>149</v>
      </c>
      <c r="C58" s="21">
        <v>56859851.362335801</v>
      </c>
      <c r="D58" s="21">
        <f>(VLOOKUP(A58,'Netvolumenmål 2023'!A:L,12,0)*Nøgletal!$C$10+VLOOKUP(A58,'Netvolumenmål 2024'!A:L,12,0)-E58)/2+E58</f>
        <v>78698225.92135039</v>
      </c>
      <c r="E58" s="21">
        <v>-5510982.7613333324</v>
      </c>
      <c r="F58" s="21">
        <v>656182.75222404965</v>
      </c>
      <c r="G58" s="20">
        <v>0.65525133298000005</v>
      </c>
      <c r="H58" s="50">
        <f t="shared" si="0"/>
        <v>51997082.061199322</v>
      </c>
      <c r="I58" s="21">
        <f>H58*Nøgletal!$C$11</f>
        <v>55444488.601856835</v>
      </c>
      <c r="J58" s="50">
        <f t="shared" si="1"/>
        <v>1415362.7604789659</v>
      </c>
      <c r="K58" s="51">
        <f t="shared" si="2"/>
        <v>2.4892129095794788E-2</v>
      </c>
      <c r="L58" s="51">
        <f t="shared" si="3"/>
        <v>3.1115161369743485E-3</v>
      </c>
      <c r="M58" s="52">
        <f t="shared" si="4"/>
        <v>3.1115161369743485E-3</v>
      </c>
      <c r="N58" s="21">
        <f t="shared" si="5"/>
        <v>176920.34505987074</v>
      </c>
      <c r="O58" s="22">
        <f>N58*Nøgletal!$C$12</f>
        <v>182033.34303210099</v>
      </c>
    </row>
    <row r="59" spans="1:15" x14ac:dyDescent="0.2">
      <c r="A59" s="48" t="s">
        <v>152</v>
      </c>
      <c r="B59" s="49" t="s">
        <v>151</v>
      </c>
      <c r="C59" s="21">
        <v>65688365.945266098</v>
      </c>
      <c r="D59" s="21">
        <f>(VLOOKUP(A59,'Netvolumenmål 2023'!A:L,12,0)*Nøgletal!$C$10+VLOOKUP(A59,'Netvolumenmål 2024'!A:L,12,0)-E59)/2+E59</f>
        <v>72143221.141114742</v>
      </c>
      <c r="E59" s="21">
        <v>1109361</v>
      </c>
      <c r="F59" s="21">
        <v>234549</v>
      </c>
      <c r="G59" s="20">
        <v>0.97102039496000003</v>
      </c>
      <c r="H59" s="50">
        <f t="shared" si="0"/>
        <v>70280290.948749334</v>
      </c>
      <c r="I59" s="21">
        <f>H59*Nøgletal!$C$11</f>
        <v>74939874.23865141</v>
      </c>
      <c r="J59" s="50">
        <f t="shared" si="1"/>
        <v>0</v>
      </c>
      <c r="K59" s="51">
        <f t="shared" si="2"/>
        <v>0</v>
      </c>
      <c r="L59" s="51">
        <f t="shared" si="3"/>
        <v>0</v>
      </c>
      <c r="M59" s="52">
        <f t="shared" si="4"/>
        <v>0</v>
      </c>
      <c r="N59" s="21">
        <f t="shared" si="5"/>
        <v>0</v>
      </c>
      <c r="O59" s="22">
        <f>N59*Nøgletal!$C$12</f>
        <v>0</v>
      </c>
    </row>
    <row r="60" spans="1:15" x14ac:dyDescent="0.2">
      <c r="A60" s="48" t="s">
        <v>154</v>
      </c>
      <c r="B60" s="49" t="s">
        <v>153</v>
      </c>
      <c r="C60" s="21">
        <v>138174539.80073971</v>
      </c>
      <c r="D60" s="21">
        <f>(VLOOKUP(A60,'Netvolumenmål 2023'!A:L,12,0)*Nøgletal!$C$10+VLOOKUP(A60,'Netvolumenmål 2024'!A:L,12,0)-E60)/2+E60</f>
        <v>134755913.6949743</v>
      </c>
      <c r="E60" s="21">
        <v>4119657</v>
      </c>
      <c r="F60" s="21">
        <v>0</v>
      </c>
      <c r="G60" s="20">
        <v>0.89124401365000006</v>
      </c>
      <c r="H60" s="50">
        <f t="shared" si="0"/>
        <v>120100401.38458191</v>
      </c>
      <c r="I60" s="21">
        <f>H60*Nøgletal!$C$11</f>
        <v>128063057.99637969</v>
      </c>
      <c r="J60" s="50">
        <f t="shared" si="1"/>
        <v>10111481.804360017</v>
      </c>
      <c r="K60" s="51">
        <f t="shared" si="2"/>
        <v>7.3179051791608621E-2</v>
      </c>
      <c r="L60" s="51">
        <f t="shared" si="3"/>
        <v>9.1473814739510776E-3</v>
      </c>
      <c r="M60" s="52">
        <f t="shared" si="4"/>
        <v>9.1473814739510776E-3</v>
      </c>
      <c r="N60" s="21">
        <f t="shared" si="5"/>
        <v>1263935.2255450021</v>
      </c>
      <c r="O60" s="22">
        <f>N60*Nøgletal!$C$12</f>
        <v>1300462.9535632527</v>
      </c>
    </row>
    <row r="61" spans="1:15" x14ac:dyDescent="0.2">
      <c r="A61" s="48" t="s">
        <v>156</v>
      </c>
      <c r="B61" s="49" t="s">
        <v>155</v>
      </c>
      <c r="C61" s="21">
        <v>84402394.924197406</v>
      </c>
      <c r="D61" s="21">
        <f>(VLOOKUP(A61,'Netvolumenmål 2023'!A:L,12,0)*Nøgletal!$C$10+VLOOKUP(A61,'Netvolumenmål 2024'!A:L,12,0)-E61)/2+E61</f>
        <v>67846004.906930968</v>
      </c>
      <c r="E61" s="21">
        <v>-3260180.6239999998</v>
      </c>
      <c r="F61" s="21">
        <v>0</v>
      </c>
      <c r="G61" s="20">
        <v>0.94460280677999997</v>
      </c>
      <c r="H61" s="50">
        <f t="shared" si="0"/>
        <v>64087526.663896643</v>
      </c>
      <c r="I61" s="21">
        <f>H61*Nøgletal!$C$11</f>
        <v>68336529.681712985</v>
      </c>
      <c r="J61" s="50">
        <f t="shared" si="1"/>
        <v>16065865.242484421</v>
      </c>
      <c r="K61" s="51">
        <f t="shared" si="2"/>
        <v>0.19034845227926681</v>
      </c>
      <c r="L61" s="51">
        <f t="shared" si="3"/>
        <v>2.3793556534908351E-2</v>
      </c>
      <c r="M61" s="52">
        <f t="shared" si="4"/>
        <v>0.02</v>
      </c>
      <c r="N61" s="21">
        <f t="shared" si="5"/>
        <v>1688047.8984839481</v>
      </c>
      <c r="O61" s="22">
        <f>N61*Nøgletal!$C$12</f>
        <v>1736832.4827501341</v>
      </c>
    </row>
    <row r="62" spans="1:15" x14ac:dyDescent="0.2">
      <c r="A62" s="48" t="s">
        <v>158</v>
      </c>
      <c r="B62" s="49" t="s">
        <v>157</v>
      </c>
      <c r="C62" s="21">
        <v>113286819.16459894</v>
      </c>
      <c r="D62" s="21">
        <f>(VLOOKUP(A62,'Netvolumenmål 2023'!A:L,12,0)*Nøgletal!$C$10+VLOOKUP(A62,'Netvolumenmål 2024'!A:L,12,0)-E62)/2+E62</f>
        <v>154737453.69798255</v>
      </c>
      <c r="E62" s="21">
        <v>0</v>
      </c>
      <c r="F62" s="21">
        <v>0</v>
      </c>
      <c r="G62" s="20">
        <v>0.76375305368000002</v>
      </c>
      <c r="H62" s="50">
        <f t="shared" si="0"/>
        <v>118181202.78050178</v>
      </c>
      <c r="I62" s="21">
        <f>H62*Nøgletal!$C$11</f>
        <v>126016616.52484906</v>
      </c>
      <c r="J62" s="50">
        <f t="shared" si="1"/>
        <v>0</v>
      </c>
      <c r="K62" s="51">
        <f t="shared" si="2"/>
        <v>0</v>
      </c>
      <c r="L62" s="51">
        <f t="shared" si="3"/>
        <v>0</v>
      </c>
      <c r="M62" s="52">
        <f t="shared" si="4"/>
        <v>0</v>
      </c>
      <c r="N62" s="21">
        <f t="shared" si="5"/>
        <v>0</v>
      </c>
      <c r="O62" s="22">
        <f>N62*Nøgletal!$C$12</f>
        <v>0</v>
      </c>
    </row>
    <row r="63" spans="1:15" x14ac:dyDescent="0.2">
      <c r="A63" s="48" t="s">
        <v>160</v>
      </c>
      <c r="B63" s="49" t="s">
        <v>159</v>
      </c>
      <c r="C63" s="21">
        <v>84675587.401644006</v>
      </c>
      <c r="D63" s="21">
        <f>(VLOOKUP(A63,'Netvolumenmål 2023'!A:L,12,0)*Nøgletal!$C$10+VLOOKUP(A63,'Netvolumenmål 2024'!A:L,12,0)-E63)/2+E63</f>
        <v>98319835.383989587</v>
      </c>
      <c r="E63" s="21">
        <v>-166823.17680000002</v>
      </c>
      <c r="F63" s="21">
        <v>290366.43075897329</v>
      </c>
      <c r="G63" s="20">
        <v>0.82358547591999998</v>
      </c>
      <c r="H63" s="50">
        <f t="shared" si="0"/>
        <v>81213929.992166936</v>
      </c>
      <c r="I63" s="21">
        <f>H63*Nøgletal!$C$11</f>
        <v>86598413.550647601</v>
      </c>
      <c r="J63" s="50">
        <f t="shared" si="1"/>
        <v>0</v>
      </c>
      <c r="K63" s="51">
        <f t="shared" si="2"/>
        <v>0</v>
      </c>
      <c r="L63" s="51">
        <f t="shared" si="3"/>
        <v>0</v>
      </c>
      <c r="M63" s="52">
        <f t="shared" si="4"/>
        <v>0</v>
      </c>
      <c r="N63" s="21">
        <f t="shared" si="5"/>
        <v>0</v>
      </c>
      <c r="O63" s="22">
        <f>N63*Nøgletal!$C$12</f>
        <v>0</v>
      </c>
    </row>
    <row r="64" spans="1:15" x14ac:dyDescent="0.2">
      <c r="A64" s="48" t="s">
        <v>162</v>
      </c>
      <c r="B64" s="49" t="s">
        <v>161</v>
      </c>
      <c r="C64" s="21">
        <v>62877408.917923436</v>
      </c>
      <c r="D64" s="21">
        <f>(VLOOKUP(A64,'Netvolumenmål 2023'!A:L,12,0)*Nøgletal!$C$10+VLOOKUP(A64,'Netvolumenmål 2024'!A:L,12,0)-E64)/2+E64</f>
        <v>74883643.931978226</v>
      </c>
      <c r="E64" s="21">
        <v>0</v>
      </c>
      <c r="F64" s="21">
        <v>0</v>
      </c>
      <c r="G64" s="20">
        <v>0.93031678941999996</v>
      </c>
      <c r="H64" s="50">
        <f t="shared" si="0"/>
        <v>69665511.202868447</v>
      </c>
      <c r="I64" s="21">
        <f>H64*Nøgletal!$C$11</f>
        <v>74284334.595618621</v>
      </c>
      <c r="J64" s="50">
        <f t="shared" si="1"/>
        <v>0</v>
      </c>
      <c r="K64" s="51">
        <f t="shared" si="2"/>
        <v>0</v>
      </c>
      <c r="L64" s="51">
        <f t="shared" si="3"/>
        <v>0</v>
      </c>
      <c r="M64" s="52">
        <f t="shared" si="4"/>
        <v>0</v>
      </c>
      <c r="N64" s="21">
        <f t="shared" si="5"/>
        <v>0</v>
      </c>
      <c r="O64" s="22">
        <f>N64*Nøgletal!$C$12</f>
        <v>0</v>
      </c>
    </row>
    <row r="65" spans="1:15" x14ac:dyDescent="0.2">
      <c r="A65" s="48" t="s">
        <v>164</v>
      </c>
      <c r="B65" s="49" t="s">
        <v>163</v>
      </c>
      <c r="C65" s="21">
        <v>65685022.156653933</v>
      </c>
      <c r="D65" s="21">
        <f>(VLOOKUP(A65,'Netvolumenmål 2023'!A:L,12,0)*Nøgletal!$C$10+VLOOKUP(A65,'Netvolumenmål 2024'!A:L,12,0)-E65)/2+E65</f>
        <v>62821145.971694589</v>
      </c>
      <c r="E65" s="21">
        <v>-4016666</v>
      </c>
      <c r="F65" s="21">
        <v>0</v>
      </c>
      <c r="G65" s="20">
        <v>0.79871554166000003</v>
      </c>
      <c r="H65" s="50">
        <f t="shared" si="0"/>
        <v>50176225.632483974</v>
      </c>
      <c r="I65" s="21">
        <f>H65*Nøgletal!$C$11</f>
        <v>53502909.391917661</v>
      </c>
      <c r="J65" s="50">
        <f t="shared" si="1"/>
        <v>12182112.764736272</v>
      </c>
      <c r="K65" s="51">
        <f t="shared" si="2"/>
        <v>0.18546256611869341</v>
      </c>
      <c r="L65" s="51">
        <f t="shared" si="3"/>
        <v>2.3182820764836676E-2</v>
      </c>
      <c r="M65" s="52">
        <f t="shared" si="4"/>
        <v>0.02</v>
      </c>
      <c r="N65" s="21">
        <f t="shared" si="5"/>
        <v>1313700.4431330787</v>
      </c>
      <c r="O65" s="22">
        <f>N65*Nøgletal!$C$12</f>
        <v>1351666.3859396246</v>
      </c>
    </row>
    <row r="66" spans="1:15" x14ac:dyDescent="0.2">
      <c r="A66" s="48" t="s">
        <v>166</v>
      </c>
      <c r="B66" s="49" t="s">
        <v>165</v>
      </c>
      <c r="C66" s="21">
        <v>20489736.786477327</v>
      </c>
      <c r="D66" s="21">
        <f>(VLOOKUP(A66,'Netvolumenmål 2023'!A:L,12,0)*Nøgletal!$C$10+VLOOKUP(A66,'Netvolumenmål 2024'!A:L,12,0)-E66)/2+E66</f>
        <v>25943149.292209014</v>
      </c>
      <c r="E66" s="21">
        <v>0</v>
      </c>
      <c r="F66" s="21">
        <v>0</v>
      </c>
      <c r="G66" s="20">
        <v>0.84001644716000001</v>
      </c>
      <c r="H66" s="50">
        <f t="shared" si="0"/>
        <v>21792672.096582886</v>
      </c>
      <c r="I66" s="21">
        <f>H66*Nøgletal!$C$11</f>
        <v>23237526.256586332</v>
      </c>
      <c r="J66" s="50">
        <f t="shared" si="1"/>
        <v>0</v>
      </c>
      <c r="K66" s="51">
        <f t="shared" si="2"/>
        <v>0</v>
      </c>
      <c r="L66" s="51">
        <f t="shared" si="3"/>
        <v>0</v>
      </c>
      <c r="M66" s="52">
        <f t="shared" si="4"/>
        <v>0</v>
      </c>
      <c r="N66" s="21">
        <f t="shared" si="5"/>
        <v>0</v>
      </c>
      <c r="O66" s="22">
        <f>N66*Nøgletal!$C$12</f>
        <v>0</v>
      </c>
    </row>
    <row r="67" spans="1:15" x14ac:dyDescent="0.2">
      <c r="A67" s="48" t="s">
        <v>168</v>
      </c>
      <c r="B67" s="49" t="s">
        <v>167</v>
      </c>
      <c r="C67" s="21">
        <v>68976446.503209502</v>
      </c>
      <c r="D67" s="21">
        <f>(VLOOKUP(A67,'Netvolumenmål 2023'!A:L,12,0)*Nøgletal!$C$10+VLOOKUP(A67,'Netvolumenmål 2024'!A:L,12,0)-E67)/2+E67</f>
        <v>76566212.094651461</v>
      </c>
      <c r="E67" s="21">
        <v>206472</v>
      </c>
      <c r="F67" s="21">
        <v>0</v>
      </c>
      <c r="G67" s="20">
        <v>0.98888598897000002</v>
      </c>
      <c r="H67" s="50">
        <f t="shared" ref="H67:H102" si="6">(D67+F67)*G67</f>
        <v>75715254.368906185</v>
      </c>
      <c r="I67" s="21">
        <f>H67*Nøgletal!$C$11</f>
        <v>80735175.73356466</v>
      </c>
      <c r="J67" s="50">
        <f t="shared" ref="J67:J102" si="7">IF(C67&gt;I67,C67-I67,0)</f>
        <v>0</v>
      </c>
      <c r="K67" s="51">
        <f t="shared" ref="K67:K102" si="8">J67/C67</f>
        <v>0</v>
      </c>
      <c r="L67" s="51">
        <f t="shared" ref="L67:L102" si="9">K67/8</f>
        <v>0</v>
      </c>
      <c r="M67" s="52">
        <f t="shared" ref="M67:M102" si="10">MIN(L67,0.02)</f>
        <v>0</v>
      </c>
      <c r="N67" s="21">
        <f t="shared" ref="N67:N102" si="11">M67*C67</f>
        <v>0</v>
      </c>
      <c r="O67" s="22">
        <f>N67*Nøgletal!$C$12</f>
        <v>0</v>
      </c>
    </row>
    <row r="68" spans="1:15" x14ac:dyDescent="0.2">
      <c r="A68" s="48" t="s">
        <v>170</v>
      </c>
      <c r="B68" s="49" t="s">
        <v>169</v>
      </c>
      <c r="C68" s="21">
        <v>171796568.822054</v>
      </c>
      <c r="D68" s="21">
        <f>(VLOOKUP(A68,'Netvolumenmål 2023'!A:L,12,0)*Nøgletal!$C$10+VLOOKUP(A68,'Netvolumenmål 2024'!A:L,12,0)-E68)/2+E68</f>
        <v>191498405.32764834</v>
      </c>
      <c r="E68" s="21">
        <v>728452.97279999999</v>
      </c>
      <c r="F68" s="21">
        <v>619031.58068801532</v>
      </c>
      <c r="G68" s="20">
        <v>0.94458648712000004</v>
      </c>
      <c r="H68" s="50">
        <f t="shared" si="6"/>
        <v>181471534.84374368</v>
      </c>
      <c r="I68" s="21">
        <f>H68*Nøgletal!$C$11</f>
        <v>193503097.60388389</v>
      </c>
      <c r="J68" s="50">
        <f t="shared" si="7"/>
        <v>0</v>
      </c>
      <c r="K68" s="51">
        <f t="shared" si="8"/>
        <v>0</v>
      </c>
      <c r="L68" s="51">
        <f t="shared" si="9"/>
        <v>0</v>
      </c>
      <c r="M68" s="52">
        <f t="shared" si="10"/>
        <v>0</v>
      </c>
      <c r="N68" s="21">
        <f t="shared" si="11"/>
        <v>0</v>
      </c>
      <c r="O68" s="22">
        <f>N68*Nøgletal!$C$12</f>
        <v>0</v>
      </c>
    </row>
    <row r="69" spans="1:15" x14ac:dyDescent="0.2">
      <c r="A69" s="48" t="s">
        <v>172</v>
      </c>
      <c r="B69" s="49" t="s">
        <v>171</v>
      </c>
      <c r="C69" s="21">
        <v>38791226.579734877</v>
      </c>
      <c r="D69" s="21">
        <f>(VLOOKUP(A69,'Netvolumenmål 2023'!A:L,12,0)*Nøgletal!$C$10+VLOOKUP(A69,'Netvolumenmål 2024'!A:L,12,0)-E69)/2+E69</f>
        <v>46154509.98418729</v>
      </c>
      <c r="E69" s="21">
        <v>573151.3241220502</v>
      </c>
      <c r="F69" s="21">
        <v>31642.059333864003</v>
      </c>
      <c r="G69" s="20">
        <v>0.83143410229000003</v>
      </c>
      <c r="H69" s="50">
        <f t="shared" si="6"/>
        <v>38400741.862534456</v>
      </c>
      <c r="I69" s="21">
        <f>H69*Nøgletal!$C$11</f>
        <v>40946711.04802049</v>
      </c>
      <c r="J69" s="50">
        <f t="shared" si="7"/>
        <v>0</v>
      </c>
      <c r="K69" s="51">
        <f t="shared" si="8"/>
        <v>0</v>
      </c>
      <c r="L69" s="51">
        <f t="shared" si="9"/>
        <v>0</v>
      </c>
      <c r="M69" s="52">
        <f t="shared" si="10"/>
        <v>0</v>
      </c>
      <c r="N69" s="21">
        <f t="shared" si="11"/>
        <v>0</v>
      </c>
      <c r="O69" s="22">
        <f>N69*Nøgletal!$C$12</f>
        <v>0</v>
      </c>
    </row>
    <row r="70" spans="1:15" x14ac:dyDescent="0.2">
      <c r="A70" s="48" t="s">
        <v>174</v>
      </c>
      <c r="B70" s="49" t="s">
        <v>173</v>
      </c>
      <c r="C70" s="21">
        <v>77502629.072658435</v>
      </c>
      <c r="D70" s="21">
        <f>(VLOOKUP(A70,'Netvolumenmål 2023'!A:L,12,0)*Nøgletal!$C$10+VLOOKUP(A70,'Netvolumenmål 2024'!A:L,12,0)-E70)/2+E70</f>
        <v>97829761.609572217</v>
      </c>
      <c r="E70" s="21">
        <v>1499546</v>
      </c>
      <c r="F70" s="21">
        <v>176250.27714098469</v>
      </c>
      <c r="G70" s="20">
        <v>0.81515369528000003</v>
      </c>
      <c r="H70" s="50">
        <f t="shared" si="6"/>
        <v>79889962.749109879</v>
      </c>
      <c r="I70" s="21">
        <f>H70*Nøgletal!$C$11</f>
        <v>85186667.279375866</v>
      </c>
      <c r="J70" s="50">
        <f t="shared" si="7"/>
        <v>0</v>
      </c>
      <c r="K70" s="51">
        <f t="shared" si="8"/>
        <v>0</v>
      </c>
      <c r="L70" s="51">
        <f t="shared" si="9"/>
        <v>0</v>
      </c>
      <c r="M70" s="52">
        <f t="shared" si="10"/>
        <v>0</v>
      </c>
      <c r="N70" s="21">
        <f t="shared" si="11"/>
        <v>0</v>
      </c>
      <c r="O70" s="22">
        <f>N70*Nøgletal!$C$12</f>
        <v>0</v>
      </c>
    </row>
    <row r="71" spans="1:15" x14ac:dyDescent="0.2">
      <c r="A71" s="48" t="s">
        <v>176</v>
      </c>
      <c r="B71" s="49" t="s">
        <v>175</v>
      </c>
      <c r="C71" s="21">
        <v>178462769.69506609</v>
      </c>
      <c r="D71" s="21">
        <f>(VLOOKUP(A71,'Netvolumenmål 2023'!A:L,12,0)*Nøgletal!$C$10+VLOOKUP(A71,'Netvolumenmål 2024'!A:L,12,0)-E71)/2+E71</f>
        <v>200863415.74801177</v>
      </c>
      <c r="E71" s="21">
        <v>1486538.7203999998</v>
      </c>
      <c r="F71" s="21">
        <v>252441.84285040278</v>
      </c>
      <c r="G71" s="20">
        <v>0.99798254236999995</v>
      </c>
      <c r="H71" s="50">
        <f t="shared" si="6"/>
        <v>200710114.86945149</v>
      </c>
      <c r="I71" s="21">
        <f>H71*Nøgletal!$C$11</f>
        <v>214017195.48529613</v>
      </c>
      <c r="J71" s="50">
        <f t="shared" si="7"/>
        <v>0</v>
      </c>
      <c r="K71" s="51">
        <f t="shared" si="8"/>
        <v>0</v>
      </c>
      <c r="L71" s="51">
        <f t="shared" si="9"/>
        <v>0</v>
      </c>
      <c r="M71" s="52">
        <f t="shared" si="10"/>
        <v>0</v>
      </c>
      <c r="N71" s="21">
        <f t="shared" si="11"/>
        <v>0</v>
      </c>
      <c r="O71" s="22">
        <f>N71*Nøgletal!$C$12</f>
        <v>0</v>
      </c>
    </row>
    <row r="72" spans="1:15" x14ac:dyDescent="0.2">
      <c r="A72" s="48" t="s">
        <v>178</v>
      </c>
      <c r="B72" s="49" t="s">
        <v>177</v>
      </c>
      <c r="C72" s="21">
        <v>65910052.103583522</v>
      </c>
      <c r="D72" s="21">
        <f>(VLOOKUP(A72,'Netvolumenmål 2023'!A:L,12,0)*Nøgletal!$C$10+VLOOKUP(A72,'Netvolumenmål 2024'!A:L,12,0)-E72)/2+E72</f>
        <v>70829600.060877025</v>
      </c>
      <c r="E72" s="21">
        <v>2204864</v>
      </c>
      <c r="F72" s="21">
        <v>0</v>
      </c>
      <c r="G72" s="20">
        <v>0.89824096819999999</v>
      </c>
      <c r="H72" s="50">
        <f t="shared" si="6"/>
        <v>63622048.535900958</v>
      </c>
      <c r="I72" s="21">
        <f>H72*Nøgletal!$C$11</f>
        <v>67840190.353831187</v>
      </c>
      <c r="J72" s="50">
        <f t="shared" si="7"/>
        <v>0</v>
      </c>
      <c r="K72" s="51">
        <f t="shared" si="8"/>
        <v>0</v>
      </c>
      <c r="L72" s="51">
        <f t="shared" si="9"/>
        <v>0</v>
      </c>
      <c r="M72" s="52">
        <f t="shared" si="10"/>
        <v>0</v>
      </c>
      <c r="N72" s="21">
        <f t="shared" si="11"/>
        <v>0</v>
      </c>
      <c r="O72" s="22">
        <f>N72*Nøgletal!$C$12</f>
        <v>0</v>
      </c>
    </row>
    <row r="73" spans="1:15" x14ac:dyDescent="0.2">
      <c r="A73" s="48" t="s">
        <v>180</v>
      </c>
      <c r="B73" s="49" t="s">
        <v>179</v>
      </c>
      <c r="C73" s="21">
        <v>88517406.269092008</v>
      </c>
      <c r="D73" s="21">
        <f>(VLOOKUP(A73,'Netvolumenmål 2023'!A:L,12,0)*Nøgletal!$C$10+VLOOKUP(A73,'Netvolumenmål 2024'!A:L,12,0)-E73)/2+E73</f>
        <v>100779707.2187673</v>
      </c>
      <c r="E73" s="21">
        <v>-1592321</v>
      </c>
      <c r="F73" s="21">
        <v>138322.81484580322</v>
      </c>
      <c r="G73" s="20">
        <v>0.99612610106999999</v>
      </c>
      <c r="H73" s="50">
        <f t="shared" si="6"/>
        <v>100527083.78504817</v>
      </c>
      <c r="I73" s="21">
        <f>H73*Nøgletal!$C$11</f>
        <v>107192029.43999687</v>
      </c>
      <c r="J73" s="50">
        <f t="shared" si="7"/>
        <v>0</v>
      </c>
      <c r="K73" s="51">
        <f t="shared" si="8"/>
        <v>0</v>
      </c>
      <c r="L73" s="51">
        <f t="shared" si="9"/>
        <v>0</v>
      </c>
      <c r="M73" s="52">
        <f t="shared" si="10"/>
        <v>0</v>
      </c>
      <c r="N73" s="21">
        <f t="shared" si="11"/>
        <v>0</v>
      </c>
      <c r="O73" s="22">
        <f>N73*Nøgletal!$C$12</f>
        <v>0</v>
      </c>
    </row>
    <row r="74" spans="1:15" x14ac:dyDescent="0.2">
      <c r="A74" s="48" t="s">
        <v>182</v>
      </c>
      <c r="B74" s="49" t="s">
        <v>181</v>
      </c>
      <c r="C74" s="21">
        <v>19860817.301840004</v>
      </c>
      <c r="D74" s="21">
        <f>(VLOOKUP(A74,'Netvolumenmål 2023'!A:L,12,0)*Nøgletal!$C$10+VLOOKUP(A74,'Netvolumenmål 2024'!A:L,12,0)-E74)/2+E74</f>
        <v>20255714.221383356</v>
      </c>
      <c r="E74" s="21">
        <v>180538</v>
      </c>
      <c r="F74" s="21">
        <v>0</v>
      </c>
      <c r="G74" s="20">
        <v>1</v>
      </c>
      <c r="H74" s="50">
        <f t="shared" si="6"/>
        <v>20255714.221383356</v>
      </c>
      <c r="I74" s="21">
        <f>H74*Nøgletal!$C$11</f>
        <v>21598668.074261073</v>
      </c>
      <c r="J74" s="50">
        <f t="shared" si="7"/>
        <v>0</v>
      </c>
      <c r="K74" s="51">
        <f t="shared" si="8"/>
        <v>0</v>
      </c>
      <c r="L74" s="51">
        <f t="shared" si="9"/>
        <v>0</v>
      </c>
      <c r="M74" s="52">
        <f t="shared" si="10"/>
        <v>0</v>
      </c>
      <c r="N74" s="21">
        <f t="shared" si="11"/>
        <v>0</v>
      </c>
      <c r="O74" s="22">
        <f>N74*Nøgletal!$C$12</f>
        <v>0</v>
      </c>
    </row>
    <row r="75" spans="1:15" x14ac:dyDescent="0.2">
      <c r="A75" s="48" t="s">
        <v>184</v>
      </c>
      <c r="B75" s="49" t="s">
        <v>183</v>
      </c>
      <c r="C75" s="21">
        <v>78340800.022898227</v>
      </c>
      <c r="D75" s="21">
        <f>(VLOOKUP(A75,'Netvolumenmål 2023'!A:L,12,0)*Nøgletal!$C$10+VLOOKUP(A75,'Netvolumenmål 2024'!A:L,12,0)-E75)/2+E75</f>
        <v>81621067.269408107</v>
      </c>
      <c r="E75" s="21">
        <v>-198881</v>
      </c>
      <c r="F75" s="21">
        <v>632356.91950219648</v>
      </c>
      <c r="G75" s="20">
        <v>0.95599413012000001</v>
      </c>
      <c r="H75" s="50">
        <f t="shared" si="6"/>
        <v>78633790.706868678</v>
      </c>
      <c r="I75" s="21">
        <f>H75*Nøgletal!$C$11</f>
        <v>83847211.030734077</v>
      </c>
      <c r="J75" s="50">
        <f t="shared" si="7"/>
        <v>0</v>
      </c>
      <c r="K75" s="51">
        <f t="shared" si="8"/>
        <v>0</v>
      </c>
      <c r="L75" s="51">
        <f t="shared" si="9"/>
        <v>0</v>
      </c>
      <c r="M75" s="52">
        <f t="shared" si="10"/>
        <v>0</v>
      </c>
      <c r="N75" s="21">
        <f t="shared" si="11"/>
        <v>0</v>
      </c>
      <c r="O75" s="22">
        <f>N75*Nøgletal!$C$12</f>
        <v>0</v>
      </c>
    </row>
    <row r="76" spans="1:15" x14ac:dyDescent="0.2">
      <c r="A76" s="48" t="s">
        <v>186</v>
      </c>
      <c r="B76" s="49" t="s">
        <v>185</v>
      </c>
      <c r="C76" s="21">
        <v>146350433.43988091</v>
      </c>
      <c r="D76" s="21">
        <f>(VLOOKUP(A76,'Netvolumenmål 2023'!A:L,12,0)*Nøgletal!$C$10+VLOOKUP(A76,'Netvolumenmål 2024'!A:L,12,0)-E76)/2+E76</f>
        <v>179617763.71179795</v>
      </c>
      <c r="E76" s="21">
        <v>-11705573.204342164</v>
      </c>
      <c r="F76" s="21">
        <v>2993192.1348481965</v>
      </c>
      <c r="G76" s="20">
        <v>0.76802317731000003</v>
      </c>
      <c r="H76" s="50">
        <f t="shared" si="6"/>
        <v>140249446.52095732</v>
      </c>
      <c r="I76" s="21">
        <f>H76*Nøgletal!$C$11</f>
        <v>149547984.82529679</v>
      </c>
      <c r="J76" s="50">
        <f t="shared" si="7"/>
        <v>0</v>
      </c>
      <c r="K76" s="51">
        <f t="shared" si="8"/>
        <v>0</v>
      </c>
      <c r="L76" s="51">
        <f t="shared" si="9"/>
        <v>0</v>
      </c>
      <c r="M76" s="52">
        <f t="shared" si="10"/>
        <v>0</v>
      </c>
      <c r="N76" s="21">
        <f t="shared" si="11"/>
        <v>0</v>
      </c>
      <c r="O76" s="22">
        <f>N76*Nøgletal!$C$12</f>
        <v>0</v>
      </c>
    </row>
    <row r="77" spans="1:15" x14ac:dyDescent="0.2">
      <c r="A77" s="48" t="s">
        <v>188</v>
      </c>
      <c r="B77" s="49" t="s">
        <v>187</v>
      </c>
      <c r="C77" s="21">
        <v>77720246.821110636</v>
      </c>
      <c r="D77" s="21">
        <f>(VLOOKUP(A77,'Netvolumenmål 2023'!A:L,12,0)*Nøgletal!$C$10+VLOOKUP(A77,'Netvolumenmål 2024'!A:L,12,0)-E77)/2+E77</f>
        <v>74452485.347527564</v>
      </c>
      <c r="E77" s="21">
        <v>-2379854.9848000002</v>
      </c>
      <c r="F77" s="21">
        <v>0</v>
      </c>
      <c r="G77" s="20">
        <v>0.88396080545</v>
      </c>
      <c r="H77" s="50">
        <f t="shared" si="6"/>
        <v>65813078.915554792</v>
      </c>
      <c r="I77" s="21">
        <f>H77*Nøgletal!$C$11</f>
        <v>70176486.047656074</v>
      </c>
      <c r="J77" s="50">
        <f t="shared" si="7"/>
        <v>7543760.7734545618</v>
      </c>
      <c r="K77" s="51">
        <f t="shared" si="8"/>
        <v>9.7063005870505037E-2</v>
      </c>
      <c r="L77" s="51">
        <f t="shared" si="9"/>
        <v>1.213287573381313E-2</v>
      </c>
      <c r="M77" s="52">
        <f t="shared" si="10"/>
        <v>1.213287573381313E-2</v>
      </c>
      <c r="N77" s="21">
        <f t="shared" si="11"/>
        <v>942970.09668182023</v>
      </c>
      <c r="O77" s="22">
        <f>N77*Nøgletal!$C$12</f>
        <v>970221.93247592472</v>
      </c>
    </row>
    <row r="78" spans="1:15" x14ac:dyDescent="0.2">
      <c r="A78" s="48" t="s">
        <v>190</v>
      </c>
      <c r="B78" s="49" t="s">
        <v>189</v>
      </c>
      <c r="C78" s="21">
        <v>170183041.29315132</v>
      </c>
      <c r="D78" s="21">
        <f>(VLOOKUP(A78,'Netvolumenmål 2023'!A:L,12,0)*Nøgletal!$C$10+VLOOKUP(A78,'Netvolumenmål 2024'!A:L,12,0)-E78)/2+E78</f>
        <v>189141330.52040011</v>
      </c>
      <c r="E78" s="21">
        <v>2690579</v>
      </c>
      <c r="F78" s="21">
        <v>0</v>
      </c>
      <c r="G78" s="20">
        <v>0.97710013829999998</v>
      </c>
      <c r="H78" s="50">
        <f t="shared" si="6"/>
        <v>184810020.20972896</v>
      </c>
      <c r="I78" s="21">
        <f>H78*Nøgletal!$C$11</f>
        <v>197062924.54963398</v>
      </c>
      <c r="J78" s="50">
        <f t="shared" si="7"/>
        <v>0</v>
      </c>
      <c r="K78" s="51">
        <f t="shared" si="8"/>
        <v>0</v>
      </c>
      <c r="L78" s="51">
        <f t="shared" si="9"/>
        <v>0</v>
      </c>
      <c r="M78" s="52">
        <f t="shared" si="10"/>
        <v>0</v>
      </c>
      <c r="N78" s="21">
        <f t="shared" si="11"/>
        <v>0</v>
      </c>
      <c r="O78" s="22">
        <f>N78*Nøgletal!$C$12</f>
        <v>0</v>
      </c>
    </row>
    <row r="79" spans="1:15" x14ac:dyDescent="0.2">
      <c r="A79" s="48" t="s">
        <v>192</v>
      </c>
      <c r="B79" s="49" t="s">
        <v>191</v>
      </c>
      <c r="C79" s="21">
        <v>159958524.31443048</v>
      </c>
      <c r="D79" s="21">
        <f>(VLOOKUP(A79,'Netvolumenmål 2023'!A:L,12,0)*Nøgletal!$C$10+VLOOKUP(A79,'Netvolumenmål 2024'!A:L,12,0)-E79)/2+E79</f>
        <v>170534182.42074457</v>
      </c>
      <c r="E79" s="21">
        <v>-6577968.4928000001</v>
      </c>
      <c r="F79" s="21">
        <v>0</v>
      </c>
      <c r="G79" s="20">
        <v>1</v>
      </c>
      <c r="H79" s="50">
        <f t="shared" si="6"/>
        <v>170534182.42074457</v>
      </c>
      <c r="I79" s="21">
        <f>H79*Nøgletal!$C$11</f>
        <v>181840598.71523994</v>
      </c>
      <c r="J79" s="50">
        <f t="shared" si="7"/>
        <v>0</v>
      </c>
      <c r="K79" s="51">
        <f t="shared" si="8"/>
        <v>0</v>
      </c>
      <c r="L79" s="51">
        <f t="shared" si="9"/>
        <v>0</v>
      </c>
      <c r="M79" s="52">
        <f t="shared" si="10"/>
        <v>0</v>
      </c>
      <c r="N79" s="21">
        <f t="shared" si="11"/>
        <v>0</v>
      </c>
      <c r="O79" s="22">
        <f>N79*Nøgletal!$C$12</f>
        <v>0</v>
      </c>
    </row>
    <row r="80" spans="1:15" x14ac:dyDescent="0.2">
      <c r="A80" s="48" t="s">
        <v>194</v>
      </c>
      <c r="B80" s="49" t="s">
        <v>193</v>
      </c>
      <c r="C80" s="21">
        <v>128079957.38929936</v>
      </c>
      <c r="D80" s="21">
        <f>(VLOOKUP(A80,'Netvolumenmål 2023'!A:L,12,0)*Nøgletal!$C$10+VLOOKUP(A80,'Netvolumenmål 2024'!A:L,12,0)-E80)/2+E80</f>
        <v>142891829.49520066</v>
      </c>
      <c r="E80" s="21">
        <v>-10274116.595199998</v>
      </c>
      <c r="F80" s="21">
        <v>1104083.5625678666</v>
      </c>
      <c r="G80" s="20">
        <v>0.79656169687</v>
      </c>
      <c r="H80" s="50">
        <f t="shared" si="6"/>
        <v>114701628.84764108</v>
      </c>
      <c r="I80" s="21">
        <f>H80*Nøgletal!$C$11</f>
        <v>122306346.84023969</v>
      </c>
      <c r="J80" s="50">
        <f t="shared" si="7"/>
        <v>5773610.5490596741</v>
      </c>
      <c r="K80" s="51">
        <f t="shared" si="8"/>
        <v>4.507817356240032E-2</v>
      </c>
      <c r="L80" s="51">
        <f t="shared" si="9"/>
        <v>5.63477169530004E-3</v>
      </c>
      <c r="M80" s="52">
        <f t="shared" si="10"/>
        <v>5.63477169530004E-3</v>
      </c>
      <c r="N80" s="21">
        <f t="shared" si="11"/>
        <v>721701.31863245927</v>
      </c>
      <c r="O80" s="22">
        <f>N80*Nøgletal!$C$12</f>
        <v>742558.48674093734</v>
      </c>
    </row>
    <row r="81" spans="1:15" x14ac:dyDescent="0.2">
      <c r="A81" s="48" t="s">
        <v>196</v>
      </c>
      <c r="B81" s="49" t="s">
        <v>195</v>
      </c>
      <c r="C81" s="21">
        <v>88034242.624914244</v>
      </c>
      <c r="D81" s="21">
        <f>(VLOOKUP(A81,'Netvolumenmål 2023'!A:L,12,0)*Nøgletal!$C$10+VLOOKUP(A81,'Netvolumenmål 2024'!A:L,12,0)-E81)/2+E81</f>
        <v>106767623.42668535</v>
      </c>
      <c r="E81" s="21">
        <v>279006.39600000001</v>
      </c>
      <c r="F81" s="21">
        <v>215964.65116390833</v>
      </c>
      <c r="G81" s="20">
        <v>0.84083035086000002</v>
      </c>
      <c r="H81" s="50">
        <f t="shared" si="6"/>
        <v>89955047.89975971</v>
      </c>
      <c r="I81" s="21">
        <f>H81*Nøgletal!$C$11</f>
        <v>95919067.57551378</v>
      </c>
      <c r="J81" s="50">
        <f t="shared" si="7"/>
        <v>0</v>
      </c>
      <c r="K81" s="51">
        <f t="shared" si="8"/>
        <v>0</v>
      </c>
      <c r="L81" s="51">
        <f t="shared" si="9"/>
        <v>0</v>
      </c>
      <c r="M81" s="52">
        <f t="shared" si="10"/>
        <v>0</v>
      </c>
      <c r="N81" s="21">
        <f t="shared" si="11"/>
        <v>0</v>
      </c>
      <c r="O81" s="22">
        <f>N81*Nøgletal!$C$12</f>
        <v>0</v>
      </c>
    </row>
    <row r="82" spans="1:15" x14ac:dyDescent="0.2">
      <c r="A82" s="48" t="s">
        <v>198</v>
      </c>
      <c r="B82" s="49" t="s">
        <v>197</v>
      </c>
      <c r="C82" s="21">
        <v>36663545.536260627</v>
      </c>
      <c r="D82" s="21">
        <f>(VLOOKUP(A82,'Netvolumenmål 2023'!A:L,12,0)*Nøgletal!$C$10+VLOOKUP(A82,'Netvolumenmål 2024'!A:L,12,0)-E82)/2+E82</f>
        <v>40992317.387358591</v>
      </c>
      <c r="E82" s="21">
        <v>0</v>
      </c>
      <c r="F82" s="21">
        <v>0</v>
      </c>
      <c r="G82" s="20">
        <v>0.96963860028000004</v>
      </c>
      <c r="H82" s="50">
        <f t="shared" si="6"/>
        <v>39747733.253711894</v>
      </c>
      <c r="I82" s="21">
        <f>H82*Nøgletal!$C$11</f>
        <v>42383007.968432993</v>
      </c>
      <c r="J82" s="50">
        <f t="shared" si="7"/>
        <v>0</v>
      </c>
      <c r="K82" s="51">
        <f t="shared" si="8"/>
        <v>0</v>
      </c>
      <c r="L82" s="51">
        <f t="shared" si="9"/>
        <v>0</v>
      </c>
      <c r="M82" s="52">
        <f t="shared" si="10"/>
        <v>0</v>
      </c>
      <c r="N82" s="21">
        <f t="shared" si="11"/>
        <v>0</v>
      </c>
      <c r="O82" s="22">
        <f>N82*Nøgletal!$C$12</f>
        <v>0</v>
      </c>
    </row>
    <row r="83" spans="1:15" x14ac:dyDescent="0.2">
      <c r="A83" s="48" t="s">
        <v>200</v>
      </c>
      <c r="B83" s="49" t="s">
        <v>199</v>
      </c>
      <c r="C83" s="21">
        <v>54562634.552681915</v>
      </c>
      <c r="D83" s="21">
        <f>(VLOOKUP(A83,'Netvolumenmål 2023'!A:L,12,0)*Nøgletal!$C$10+VLOOKUP(A83,'Netvolumenmål 2024'!A:L,12,0)-E83)/2+E83</f>
        <v>71401646.485821277</v>
      </c>
      <c r="E83" s="21">
        <v>343627</v>
      </c>
      <c r="F83" s="21">
        <v>0</v>
      </c>
      <c r="G83" s="20">
        <v>0.75992938914999997</v>
      </c>
      <c r="H83" s="50">
        <f t="shared" si="6"/>
        <v>54260209.598274402</v>
      </c>
      <c r="I83" s="21">
        <f>H83*Nøgletal!$C$11</f>
        <v>57857661.49464</v>
      </c>
      <c r="J83" s="50">
        <f t="shared" si="7"/>
        <v>0</v>
      </c>
      <c r="K83" s="51">
        <f t="shared" si="8"/>
        <v>0</v>
      </c>
      <c r="L83" s="51">
        <f t="shared" si="9"/>
        <v>0</v>
      </c>
      <c r="M83" s="52">
        <f t="shared" si="10"/>
        <v>0</v>
      </c>
      <c r="N83" s="21">
        <f t="shared" si="11"/>
        <v>0</v>
      </c>
      <c r="O83" s="22">
        <f>N83*Nøgletal!$C$12</f>
        <v>0</v>
      </c>
    </row>
    <row r="84" spans="1:15" x14ac:dyDescent="0.2">
      <c r="A84" s="48" t="s">
        <v>202</v>
      </c>
      <c r="B84" s="49" t="s">
        <v>201</v>
      </c>
      <c r="C84" s="21">
        <v>57756217.02487009</v>
      </c>
      <c r="D84" s="21">
        <f>(VLOOKUP(A84,'Netvolumenmål 2023'!A:L,12,0)*Nøgletal!$C$10+VLOOKUP(A84,'Netvolumenmål 2024'!A:L,12,0)-E84)/2+E84</f>
        <v>64287062.31065993</v>
      </c>
      <c r="E84" s="21">
        <v>522664</v>
      </c>
      <c r="F84" s="21">
        <v>1373140</v>
      </c>
      <c r="G84" s="20">
        <v>0.78909139068</v>
      </c>
      <c r="H84" s="50">
        <f t="shared" si="6"/>
        <v>51811900.353648797</v>
      </c>
      <c r="I84" s="21">
        <f>H84*Nøgletal!$C$11</f>
        <v>55247029.347095713</v>
      </c>
      <c r="J84" s="50">
        <f t="shared" si="7"/>
        <v>2509187.6777743772</v>
      </c>
      <c r="K84" s="51">
        <f t="shared" si="8"/>
        <v>4.3444460302756838E-2</v>
      </c>
      <c r="L84" s="51">
        <f t="shared" si="9"/>
        <v>5.4305575378446047E-3</v>
      </c>
      <c r="M84" s="52">
        <f t="shared" si="10"/>
        <v>5.4305575378446047E-3</v>
      </c>
      <c r="N84" s="21">
        <f t="shared" si="11"/>
        <v>313648.45972179715</v>
      </c>
      <c r="O84" s="22">
        <f>N84*Nøgletal!$C$12</f>
        <v>322712.90020775708</v>
      </c>
    </row>
    <row r="85" spans="1:15" x14ac:dyDescent="0.2">
      <c r="A85" s="48" t="s">
        <v>204</v>
      </c>
      <c r="B85" s="49" t="s">
        <v>203</v>
      </c>
      <c r="C85" s="21">
        <v>36500964.118265755</v>
      </c>
      <c r="D85" s="21">
        <f>(VLOOKUP(A85,'Netvolumenmål 2023'!A:L,12,0)*Nøgletal!$C$10+VLOOKUP(A85,'Netvolumenmål 2024'!A:L,12,0)-E85)/2+E85</f>
        <v>45184377.828566387</v>
      </c>
      <c r="E85" s="21">
        <v>0</v>
      </c>
      <c r="F85" s="21">
        <v>0</v>
      </c>
      <c r="G85" s="20">
        <v>0.82870761019000005</v>
      </c>
      <c r="H85" s="50">
        <f t="shared" si="6"/>
        <v>37444637.768233277</v>
      </c>
      <c r="I85" s="21">
        <f>H85*Nøgletal!$C$11</f>
        <v>39927217.252267145</v>
      </c>
      <c r="J85" s="50">
        <f t="shared" si="7"/>
        <v>0</v>
      </c>
      <c r="K85" s="51">
        <f t="shared" si="8"/>
        <v>0</v>
      </c>
      <c r="L85" s="51">
        <f t="shared" si="9"/>
        <v>0</v>
      </c>
      <c r="M85" s="52">
        <f t="shared" si="10"/>
        <v>0</v>
      </c>
      <c r="N85" s="21">
        <f t="shared" si="11"/>
        <v>0</v>
      </c>
      <c r="O85" s="22">
        <f>N85*Nøgletal!$C$12</f>
        <v>0</v>
      </c>
    </row>
    <row r="86" spans="1:15" x14ac:dyDescent="0.2">
      <c r="A86" s="48" t="s">
        <v>206</v>
      </c>
      <c r="B86" s="49" t="s">
        <v>205</v>
      </c>
      <c r="C86" s="21">
        <v>114733053.58952527</v>
      </c>
      <c r="D86" s="21">
        <f>(VLOOKUP(A86,'Netvolumenmål 2023'!A:L,12,0)*Nøgletal!$C$10+VLOOKUP(A86,'Netvolumenmål 2024'!A:L,12,0)-E86)/2+E86</f>
        <v>141594457.23900831</v>
      </c>
      <c r="E86" s="21">
        <v>718660</v>
      </c>
      <c r="F86" s="21">
        <v>0</v>
      </c>
      <c r="G86" s="20">
        <v>0.79440451971000003</v>
      </c>
      <c r="H86" s="50">
        <f t="shared" si="6"/>
        <v>112483276.79655254</v>
      </c>
      <c r="I86" s="21">
        <f>H86*Nøgletal!$C$11</f>
        <v>119940918.04816398</v>
      </c>
      <c r="J86" s="50">
        <f t="shared" si="7"/>
        <v>0</v>
      </c>
      <c r="K86" s="51">
        <f t="shared" si="8"/>
        <v>0</v>
      </c>
      <c r="L86" s="51">
        <f t="shared" si="9"/>
        <v>0</v>
      </c>
      <c r="M86" s="52">
        <f t="shared" si="10"/>
        <v>0</v>
      </c>
      <c r="N86" s="21">
        <f t="shared" si="11"/>
        <v>0</v>
      </c>
      <c r="O86" s="22">
        <f>N86*Nøgletal!$C$12</f>
        <v>0</v>
      </c>
    </row>
    <row r="87" spans="1:15" x14ac:dyDescent="0.2">
      <c r="A87" s="48" t="s">
        <v>208</v>
      </c>
      <c r="B87" s="49" t="s">
        <v>207</v>
      </c>
      <c r="C87" s="21">
        <v>171160451.47831383</v>
      </c>
      <c r="D87" s="21">
        <f>(VLOOKUP(A87,'Netvolumenmål 2023'!A:L,12,0)*Nøgletal!$C$10+VLOOKUP(A87,'Netvolumenmål 2024'!A:L,12,0)-E87)/2+E87</f>
        <v>195302011.55883467</v>
      </c>
      <c r="E87" s="21">
        <v>1189584</v>
      </c>
      <c r="F87" s="21">
        <v>532724</v>
      </c>
      <c r="G87" s="20">
        <v>0.77772160581000005</v>
      </c>
      <c r="H87" s="50">
        <f t="shared" si="6"/>
        <v>152304905.01219362</v>
      </c>
      <c r="I87" s="21">
        <f>H87*Nøgletal!$C$11</f>
        <v>162402720.21450207</v>
      </c>
      <c r="J87" s="50">
        <f t="shared" si="7"/>
        <v>8757731.2638117671</v>
      </c>
      <c r="K87" s="51">
        <f t="shared" si="8"/>
        <v>5.1166792259375281E-2</v>
      </c>
      <c r="L87" s="51">
        <f t="shared" si="9"/>
        <v>6.3958490324219101E-3</v>
      </c>
      <c r="M87" s="52">
        <f t="shared" si="10"/>
        <v>6.3958490324219101E-3</v>
      </c>
      <c r="N87" s="21">
        <f t="shared" si="11"/>
        <v>1094716.4079764709</v>
      </c>
      <c r="O87" s="22">
        <f>N87*Nøgletal!$C$12</f>
        <v>1126353.7121669909</v>
      </c>
    </row>
    <row r="88" spans="1:15" x14ac:dyDescent="0.2">
      <c r="A88" s="48" t="s">
        <v>210</v>
      </c>
      <c r="B88" s="49" t="s">
        <v>209</v>
      </c>
      <c r="C88" s="21">
        <v>40192992.643878825</v>
      </c>
      <c r="D88" s="21">
        <f>(VLOOKUP(A88,'Netvolumenmål 2023'!A:L,12,0)*Nøgletal!$C$10+VLOOKUP(A88,'Netvolumenmål 2024'!A:L,12,0)-E88)/2+E88</f>
        <v>38789482.980435148</v>
      </c>
      <c r="E88" s="21">
        <v>-645311</v>
      </c>
      <c r="F88" s="21">
        <v>0</v>
      </c>
      <c r="G88" s="20">
        <v>1</v>
      </c>
      <c r="H88" s="50">
        <f t="shared" si="6"/>
        <v>38789482.980435148</v>
      </c>
      <c r="I88" s="21">
        <f>H88*Nøgletal!$C$11</f>
        <v>41361225.702037998</v>
      </c>
      <c r="J88" s="50">
        <f t="shared" si="7"/>
        <v>0</v>
      </c>
      <c r="K88" s="51">
        <f t="shared" si="8"/>
        <v>0</v>
      </c>
      <c r="L88" s="51">
        <f t="shared" si="9"/>
        <v>0</v>
      </c>
      <c r="M88" s="52">
        <f t="shared" si="10"/>
        <v>0</v>
      </c>
      <c r="N88" s="21">
        <f t="shared" si="11"/>
        <v>0</v>
      </c>
      <c r="O88" s="22">
        <f>N88*Nøgletal!$C$12</f>
        <v>0</v>
      </c>
    </row>
    <row r="89" spans="1:15" x14ac:dyDescent="0.2">
      <c r="A89" s="48" t="s">
        <v>212</v>
      </c>
      <c r="B89" s="49" t="s">
        <v>211</v>
      </c>
      <c r="C89" s="21">
        <v>75107595.73317869</v>
      </c>
      <c r="D89" s="21">
        <f>(VLOOKUP(A89,'Netvolumenmål 2023'!A:L,12,0)*Nøgletal!$C$10+VLOOKUP(A89,'Netvolumenmål 2024'!A:L,12,0)-E89)/2+E89</f>
        <v>77424538.950267419</v>
      </c>
      <c r="E89" s="21">
        <v>-324262.62400000001</v>
      </c>
      <c r="F89" s="21">
        <v>0</v>
      </c>
      <c r="G89" s="20">
        <v>1</v>
      </c>
      <c r="H89" s="50">
        <f t="shared" si="6"/>
        <v>77424538.950267419</v>
      </c>
      <c r="I89" s="21">
        <f>H89*Nøgletal!$C$11</f>
        <v>82557785.882670149</v>
      </c>
      <c r="J89" s="50">
        <f t="shared" si="7"/>
        <v>0</v>
      </c>
      <c r="K89" s="51">
        <f t="shared" si="8"/>
        <v>0</v>
      </c>
      <c r="L89" s="51">
        <f t="shared" si="9"/>
        <v>0</v>
      </c>
      <c r="M89" s="52">
        <f t="shared" si="10"/>
        <v>0</v>
      </c>
      <c r="N89" s="21">
        <f t="shared" si="11"/>
        <v>0</v>
      </c>
      <c r="O89" s="22">
        <f>N89*Nøgletal!$C$12</f>
        <v>0</v>
      </c>
    </row>
    <row r="90" spans="1:15" x14ac:dyDescent="0.2">
      <c r="A90" s="48" t="s">
        <v>214</v>
      </c>
      <c r="B90" s="49" t="s">
        <v>213</v>
      </c>
      <c r="C90" s="21">
        <v>105228689.7149996</v>
      </c>
      <c r="D90" s="21">
        <f>(VLOOKUP(A90,'Netvolumenmål 2023'!A:L,12,0)*Nøgletal!$C$10+VLOOKUP(A90,'Netvolumenmål 2024'!A:L,12,0)-E90)/2+E90</f>
        <v>107621451.39359613</v>
      </c>
      <c r="E90" s="21">
        <v>-10407308.4144</v>
      </c>
      <c r="F90" s="21">
        <v>3449313</v>
      </c>
      <c r="G90" s="20">
        <v>0.90427204590999999</v>
      </c>
      <c r="H90" s="50">
        <f t="shared" si="6"/>
        <v>100438187.35898475</v>
      </c>
      <c r="I90" s="21">
        <f>H90*Nøgletal!$C$11</f>
        <v>107097239.18088545</v>
      </c>
      <c r="J90" s="50">
        <f t="shared" si="7"/>
        <v>0</v>
      </c>
      <c r="K90" s="51">
        <f t="shared" si="8"/>
        <v>0</v>
      </c>
      <c r="L90" s="51">
        <f t="shared" si="9"/>
        <v>0</v>
      </c>
      <c r="M90" s="52">
        <f t="shared" si="10"/>
        <v>0</v>
      </c>
      <c r="N90" s="21">
        <f t="shared" si="11"/>
        <v>0</v>
      </c>
      <c r="O90" s="22">
        <f>N90*Nøgletal!$C$12</f>
        <v>0</v>
      </c>
    </row>
    <row r="91" spans="1:15" x14ac:dyDescent="0.2">
      <c r="A91" s="48" t="s">
        <v>216</v>
      </c>
      <c r="B91" s="49" t="s">
        <v>215</v>
      </c>
      <c r="C91" s="21">
        <v>56273384.21892491</v>
      </c>
      <c r="D91" s="21">
        <f>(VLOOKUP(A91,'Netvolumenmål 2023'!A:L,12,0)*Nøgletal!$C$10+VLOOKUP(A91,'Netvolumenmål 2024'!A:L,12,0)-E91)/2+E91</f>
        <v>68530941.952517241</v>
      </c>
      <c r="E91" s="21">
        <v>-6131007.5624000002</v>
      </c>
      <c r="F91" s="21">
        <v>57190.465643920004</v>
      </c>
      <c r="G91" s="20">
        <v>0.89848585667000003</v>
      </c>
      <c r="H91" s="50">
        <f t="shared" si="6"/>
        <v>61625466.913126923</v>
      </c>
      <c r="I91" s="21">
        <f>H91*Nøgletal!$C$11</f>
        <v>65711235.369467236</v>
      </c>
      <c r="J91" s="50">
        <f t="shared" si="7"/>
        <v>0</v>
      </c>
      <c r="K91" s="51">
        <f t="shared" si="8"/>
        <v>0</v>
      </c>
      <c r="L91" s="51">
        <f t="shared" si="9"/>
        <v>0</v>
      </c>
      <c r="M91" s="52">
        <f t="shared" si="10"/>
        <v>0</v>
      </c>
      <c r="N91" s="21">
        <f t="shared" si="11"/>
        <v>0</v>
      </c>
      <c r="O91" s="22">
        <f>N91*Nøgletal!$C$12</f>
        <v>0</v>
      </c>
    </row>
    <row r="92" spans="1:15" x14ac:dyDescent="0.2">
      <c r="A92" s="48" t="s">
        <v>218</v>
      </c>
      <c r="B92" s="49" t="s">
        <v>217</v>
      </c>
      <c r="C92" s="21">
        <v>417907869.5325402</v>
      </c>
      <c r="D92" s="21">
        <f>(VLOOKUP(A92,'Netvolumenmål 2023'!A:L,12,0)*Nøgletal!$C$10+VLOOKUP(A92,'Netvolumenmål 2024'!A:L,12,0)-E92)/2+E92</f>
        <v>426201552.84899622</v>
      </c>
      <c r="E92" s="21">
        <v>-1775872.46</v>
      </c>
      <c r="F92" s="21">
        <v>0</v>
      </c>
      <c r="G92" s="20">
        <v>0.86292677534999995</v>
      </c>
      <c r="H92" s="50">
        <f t="shared" si="6"/>
        <v>367780731.64914691</v>
      </c>
      <c r="I92" s="21">
        <f>H92*Nøgletal!$C$11</f>
        <v>392164594.15748537</v>
      </c>
      <c r="J92" s="50">
        <f t="shared" si="7"/>
        <v>25743275.375054836</v>
      </c>
      <c r="K92" s="51">
        <f t="shared" si="8"/>
        <v>6.1600360394865328E-2</v>
      </c>
      <c r="L92" s="51">
        <f t="shared" si="9"/>
        <v>7.700045049358166E-3</v>
      </c>
      <c r="M92" s="52">
        <f t="shared" si="10"/>
        <v>7.700045049358166E-3</v>
      </c>
      <c r="N92" s="21">
        <f t="shared" si="11"/>
        <v>3217909.4218818545</v>
      </c>
      <c r="O92" s="22">
        <f>N92*Nøgletal!$C$12</f>
        <v>3310907.0041742399</v>
      </c>
    </row>
    <row r="93" spans="1:15" x14ac:dyDescent="0.2">
      <c r="A93" s="48" t="s">
        <v>220</v>
      </c>
      <c r="B93" s="49" t="s">
        <v>219</v>
      </c>
      <c r="C93" s="21">
        <v>29146062.378416922</v>
      </c>
      <c r="D93" s="21">
        <f>(VLOOKUP(A93,'Netvolumenmål 2023'!A:L,12,0)*Nøgletal!$C$10+VLOOKUP(A93,'Netvolumenmål 2024'!A:L,12,0)-E93)/2+E93</f>
        <v>28712997.95508625</v>
      </c>
      <c r="E93" s="21">
        <v>420555.11119999993</v>
      </c>
      <c r="F93" s="21">
        <v>0</v>
      </c>
      <c r="G93" s="20">
        <v>0.77165559771000003</v>
      </c>
      <c r="H93" s="50">
        <f t="shared" si="6"/>
        <v>22156545.599078089</v>
      </c>
      <c r="I93" s="21">
        <f>H93*Nøgletal!$C$11</f>
        <v>23625524.572296966</v>
      </c>
      <c r="J93" s="50">
        <f t="shared" si="7"/>
        <v>5520537.8061199561</v>
      </c>
      <c r="K93" s="51">
        <f t="shared" si="8"/>
        <v>0.18940938691629211</v>
      </c>
      <c r="L93" s="51">
        <f t="shared" si="9"/>
        <v>2.3676173364536514E-2</v>
      </c>
      <c r="M93" s="52">
        <f t="shared" si="10"/>
        <v>0.02</v>
      </c>
      <c r="N93" s="21">
        <f t="shared" si="11"/>
        <v>582921.24756833841</v>
      </c>
      <c r="O93" s="22">
        <f>N93*Nøgletal!$C$12</f>
        <v>599767.67162306339</v>
      </c>
    </row>
    <row r="94" spans="1:15" x14ac:dyDescent="0.2">
      <c r="A94" s="48" t="s">
        <v>222</v>
      </c>
      <c r="B94" s="49" t="s">
        <v>221</v>
      </c>
      <c r="C94" s="21">
        <v>77269267.525956839</v>
      </c>
      <c r="D94" s="21">
        <f>(VLOOKUP(A94,'Netvolumenmål 2023'!A:L,12,0)*Nøgletal!$C$10+VLOOKUP(A94,'Netvolumenmål 2024'!A:L,12,0)-E94)/2+E94</f>
        <v>87433845.040414229</v>
      </c>
      <c r="E94" s="21">
        <v>-434153.0368</v>
      </c>
      <c r="F94" s="21">
        <v>0</v>
      </c>
      <c r="G94" s="20">
        <v>0.83824460055000005</v>
      </c>
      <c r="H94" s="50">
        <f t="shared" si="6"/>
        <v>73290948.510452628</v>
      </c>
      <c r="I94" s="21">
        <f>H94*Nøgletal!$C$11</f>
        <v>78150138.396695644</v>
      </c>
      <c r="J94" s="50">
        <f t="shared" si="7"/>
        <v>0</v>
      </c>
      <c r="K94" s="51">
        <f t="shared" si="8"/>
        <v>0</v>
      </c>
      <c r="L94" s="51">
        <f t="shared" si="9"/>
        <v>0</v>
      </c>
      <c r="M94" s="52">
        <f t="shared" si="10"/>
        <v>0</v>
      </c>
      <c r="N94" s="21">
        <f t="shared" si="11"/>
        <v>0</v>
      </c>
      <c r="O94" s="22">
        <f>N94*Nøgletal!$C$12</f>
        <v>0</v>
      </c>
    </row>
    <row r="95" spans="1:15" x14ac:dyDescent="0.2">
      <c r="A95" s="48" t="s">
        <v>224</v>
      </c>
      <c r="B95" s="49" t="s">
        <v>223</v>
      </c>
      <c r="C95" s="21">
        <v>229704598.95401809</v>
      </c>
      <c r="D95" s="21">
        <f>(VLOOKUP(A95,'Netvolumenmål 2023'!A:L,12,0)*Nøgletal!$C$10+VLOOKUP(A95,'Netvolumenmål 2024'!A:L,12,0)-E95)/2+E95</f>
        <v>238398075.92056501</v>
      </c>
      <c r="E95" s="21">
        <v>-2527574.2823999999</v>
      </c>
      <c r="F95" s="21">
        <v>0</v>
      </c>
      <c r="G95" s="20">
        <v>1</v>
      </c>
      <c r="H95" s="50">
        <f t="shared" si="6"/>
        <v>238398075.92056501</v>
      </c>
      <c r="I95" s="21">
        <f>H95*Nøgletal!$C$11</f>
        <v>254203868.35409847</v>
      </c>
      <c r="J95" s="50">
        <f t="shared" si="7"/>
        <v>0</v>
      </c>
      <c r="K95" s="51">
        <f t="shared" si="8"/>
        <v>0</v>
      </c>
      <c r="L95" s="51">
        <f t="shared" si="9"/>
        <v>0</v>
      </c>
      <c r="M95" s="52">
        <f t="shared" si="10"/>
        <v>0</v>
      </c>
      <c r="N95" s="21">
        <f t="shared" si="11"/>
        <v>0</v>
      </c>
      <c r="O95" s="22">
        <f>N95*Nøgletal!$C$12</f>
        <v>0</v>
      </c>
    </row>
    <row r="96" spans="1:15" x14ac:dyDescent="0.2">
      <c r="A96" s="48" t="s">
        <v>226</v>
      </c>
      <c r="B96" s="49" t="s">
        <v>225</v>
      </c>
      <c r="C96" s="21">
        <v>156506335.44574991</v>
      </c>
      <c r="D96" s="21">
        <f>(VLOOKUP(A96,'Netvolumenmål 2023'!A:L,12,0)*Nøgletal!$C$10+VLOOKUP(A96,'Netvolumenmål 2024'!A:L,12,0)-E96)/2+E96</f>
        <v>148731888.31201833</v>
      </c>
      <c r="E96" s="21">
        <v>314546</v>
      </c>
      <c r="F96" s="21">
        <v>0</v>
      </c>
      <c r="G96" s="20">
        <v>0.99509222502000005</v>
      </c>
      <c r="H96" s="50">
        <f t="shared" si="6"/>
        <v>148001945.67183247</v>
      </c>
      <c r="I96" s="21">
        <f>H96*Nøgletal!$C$11</f>
        <v>157814474.66987497</v>
      </c>
      <c r="J96" s="50">
        <f t="shared" si="7"/>
        <v>0</v>
      </c>
      <c r="K96" s="51">
        <f t="shared" si="8"/>
        <v>0</v>
      </c>
      <c r="L96" s="51">
        <f t="shared" si="9"/>
        <v>0</v>
      </c>
      <c r="M96" s="52">
        <f t="shared" si="10"/>
        <v>0</v>
      </c>
      <c r="N96" s="21">
        <f t="shared" si="11"/>
        <v>0</v>
      </c>
      <c r="O96" s="22">
        <f>N96*Nøgletal!$C$12</f>
        <v>0</v>
      </c>
    </row>
    <row r="97" spans="1:15" x14ac:dyDescent="0.2">
      <c r="A97" s="48" t="s">
        <v>228</v>
      </c>
      <c r="B97" s="49" t="s">
        <v>227</v>
      </c>
      <c r="C97" s="21">
        <v>100743861.89577463</v>
      </c>
      <c r="D97" s="21">
        <f>(VLOOKUP(A97,'Netvolumenmål 2023'!A:L,12,0)*Nøgletal!$C$10+VLOOKUP(A97,'Netvolumenmål 2024'!A:L,12,0)-E97)/2+E97</f>
        <v>103224013.58519696</v>
      </c>
      <c r="E97" s="21">
        <v>-782892.01679999987</v>
      </c>
      <c r="F97" s="21">
        <v>497414.40292276622</v>
      </c>
      <c r="G97" s="20">
        <v>1</v>
      </c>
      <c r="H97" s="50">
        <f t="shared" si="6"/>
        <v>103721427.98811972</v>
      </c>
      <c r="I97" s="21">
        <f>H97*Nøgletal!$C$11</f>
        <v>110598158.66373207</v>
      </c>
      <c r="J97" s="50">
        <f t="shared" si="7"/>
        <v>0</v>
      </c>
      <c r="K97" s="51">
        <f t="shared" si="8"/>
        <v>0</v>
      </c>
      <c r="L97" s="51">
        <f t="shared" si="9"/>
        <v>0</v>
      </c>
      <c r="M97" s="52">
        <f t="shared" si="10"/>
        <v>0</v>
      </c>
      <c r="N97" s="21">
        <f t="shared" si="11"/>
        <v>0</v>
      </c>
      <c r="O97" s="22">
        <f>N97*Nøgletal!$C$12</f>
        <v>0</v>
      </c>
    </row>
    <row r="98" spans="1:15" x14ac:dyDescent="0.2">
      <c r="A98" s="48" t="s">
        <v>230</v>
      </c>
      <c r="B98" s="49" t="s">
        <v>229</v>
      </c>
      <c r="C98" s="21">
        <v>104610557.85735326</v>
      </c>
      <c r="D98" s="21">
        <f>(VLOOKUP(A98,'Netvolumenmål 2023'!A:L,12,0)*Nøgletal!$C$10+VLOOKUP(A98,'Netvolumenmål 2024'!A:L,12,0)-E98)/2+E98</f>
        <v>109348476.20932052</v>
      </c>
      <c r="E98" s="21">
        <v>772640</v>
      </c>
      <c r="F98" s="21">
        <v>0</v>
      </c>
      <c r="G98" s="20">
        <v>1</v>
      </c>
      <c r="H98" s="50">
        <f t="shared" si="6"/>
        <v>109348476.20932052</v>
      </c>
      <c r="I98" s="21">
        <f>H98*Nøgletal!$C$11</f>
        <v>116598280.18199846</v>
      </c>
      <c r="J98" s="50">
        <f t="shared" si="7"/>
        <v>0</v>
      </c>
      <c r="K98" s="51">
        <f t="shared" si="8"/>
        <v>0</v>
      </c>
      <c r="L98" s="51">
        <f t="shared" si="9"/>
        <v>0</v>
      </c>
      <c r="M98" s="52">
        <f t="shared" si="10"/>
        <v>0</v>
      </c>
      <c r="N98" s="21">
        <f t="shared" si="11"/>
        <v>0</v>
      </c>
      <c r="O98" s="22">
        <f>N98*Nøgletal!$C$12</f>
        <v>0</v>
      </c>
    </row>
    <row r="99" spans="1:15" x14ac:dyDescent="0.2">
      <c r="A99" s="48" t="s">
        <v>232</v>
      </c>
      <c r="B99" s="49" t="s">
        <v>231</v>
      </c>
      <c r="C99" s="21">
        <v>330393299.69806677</v>
      </c>
      <c r="D99" s="21">
        <f>(VLOOKUP(A99,'Netvolumenmål 2023'!A:L,12,0)*Nøgletal!$C$10+VLOOKUP(A99,'Netvolumenmål 2024'!A:L,12,0)-E99)/2+E99</f>
        <v>350686768.22989249</v>
      </c>
      <c r="E99" s="21">
        <v>5025103</v>
      </c>
      <c r="F99" s="21">
        <v>0</v>
      </c>
      <c r="G99" s="20">
        <v>0.83504483325000001</v>
      </c>
      <c r="H99" s="50">
        <f t="shared" si="6"/>
        <v>292839173.89951199</v>
      </c>
      <c r="I99" s="21">
        <f>H99*Nøgletal!$C$11</f>
        <v>312254411.12904966</v>
      </c>
      <c r="J99" s="50">
        <f t="shared" si="7"/>
        <v>18138888.569017112</v>
      </c>
      <c r="K99" s="51">
        <f t="shared" si="8"/>
        <v>5.4900897159819877E-2</v>
      </c>
      <c r="L99" s="51">
        <f t="shared" si="9"/>
        <v>6.8626121449774846E-3</v>
      </c>
      <c r="M99" s="52">
        <f t="shared" si="10"/>
        <v>6.8626121449774846E-3</v>
      </c>
      <c r="N99" s="21">
        <f t="shared" si="11"/>
        <v>2267361.071127139</v>
      </c>
      <c r="O99" s="22">
        <f>N99*Nøgletal!$C$12</f>
        <v>2332887.806082713</v>
      </c>
    </row>
    <row r="100" spans="1:15" x14ac:dyDescent="0.2">
      <c r="A100" s="48" t="s">
        <v>234</v>
      </c>
      <c r="B100" s="49" t="s">
        <v>233</v>
      </c>
      <c r="C100" s="21">
        <v>471463161.55858284</v>
      </c>
      <c r="D100" s="21">
        <f>(VLOOKUP(A100,'Netvolumenmål 2023'!A:L,12,0)*Nøgletal!$C$10+VLOOKUP(A100,'Netvolumenmål 2024'!A:L,12,0)-E100)/2+E100</f>
        <v>485023444.39268756</v>
      </c>
      <c r="E100" s="21">
        <v>-18239948.007605333</v>
      </c>
      <c r="F100" s="21">
        <v>2455385.3502431242</v>
      </c>
      <c r="G100" s="20">
        <v>0.91500994683000003</v>
      </c>
      <c r="H100" s="50">
        <f t="shared" si="6"/>
        <v>446047978.08382964</v>
      </c>
      <c r="I100" s="21">
        <f>H100*Nøgletal!$C$11</f>
        <v>475620959.03078759</v>
      </c>
      <c r="J100" s="50">
        <f t="shared" si="7"/>
        <v>0</v>
      </c>
      <c r="K100" s="51">
        <f t="shared" si="8"/>
        <v>0</v>
      </c>
      <c r="L100" s="51">
        <f t="shared" si="9"/>
        <v>0</v>
      </c>
      <c r="M100" s="52">
        <f t="shared" si="10"/>
        <v>0</v>
      </c>
      <c r="N100" s="21">
        <f t="shared" si="11"/>
        <v>0</v>
      </c>
      <c r="O100" s="22">
        <f>N100*Nøgletal!$C$12</f>
        <v>0</v>
      </c>
    </row>
    <row r="101" spans="1:15" x14ac:dyDescent="0.2">
      <c r="A101" s="48" t="s">
        <v>236</v>
      </c>
      <c r="B101" s="49" t="s">
        <v>235</v>
      </c>
      <c r="C101" s="21">
        <v>36073363.484023817</v>
      </c>
      <c r="D101" s="21">
        <f>(VLOOKUP(A101,'Netvolumenmål 2023'!A:L,12,0)*Nøgletal!$C$10+VLOOKUP(A101,'Netvolumenmål 2024'!A:L,12,0)-E101)/2+E101</f>
        <v>32515718.808344081</v>
      </c>
      <c r="E101" s="21">
        <v>0</v>
      </c>
      <c r="F101" s="21">
        <v>0</v>
      </c>
      <c r="G101" s="20">
        <v>1</v>
      </c>
      <c r="H101" s="50">
        <f t="shared" si="6"/>
        <v>32515718.808344081</v>
      </c>
      <c r="I101" s="21">
        <f>H101*Nøgletal!$C$11</f>
        <v>34671510.965337291</v>
      </c>
      <c r="J101" s="50">
        <f t="shared" si="7"/>
        <v>1401852.5186865255</v>
      </c>
      <c r="K101" s="51">
        <f t="shared" si="8"/>
        <v>3.8861153585175896E-2</v>
      </c>
      <c r="L101" s="51">
        <f t="shared" si="9"/>
        <v>4.857644198146987E-3</v>
      </c>
      <c r="M101" s="52">
        <f t="shared" si="10"/>
        <v>4.857644198146987E-3</v>
      </c>
      <c r="N101" s="21">
        <f t="shared" si="11"/>
        <v>175231.56483581569</v>
      </c>
      <c r="O101" s="22">
        <f>N101*Nøgletal!$C$12</f>
        <v>180295.75705957075</v>
      </c>
    </row>
    <row r="102" spans="1:15" ht="13.5" thickBot="1" x14ac:dyDescent="0.25">
      <c r="A102" s="53" t="s">
        <v>238</v>
      </c>
      <c r="B102" s="54" t="s">
        <v>237</v>
      </c>
      <c r="C102" s="55">
        <v>33194896.238016874</v>
      </c>
      <c r="D102" s="55">
        <f>(VLOOKUP(A102,'Netvolumenmål 2023'!A:L,12,0)*Nøgletal!$C$10+VLOOKUP(A102,'Netvolumenmål 2024'!A:L,12,0)-E102)/2+E102</f>
        <v>33399996.23730756</v>
      </c>
      <c r="E102" s="55">
        <v>813063</v>
      </c>
      <c r="F102" s="55">
        <v>0</v>
      </c>
      <c r="G102" s="56">
        <v>0.77774161017999999</v>
      </c>
      <c r="H102" s="57">
        <f t="shared" si="6"/>
        <v>25976566.853609521</v>
      </c>
      <c r="I102" s="55">
        <f>H102*Nøgletal!$C$11</f>
        <v>27698813.236003831</v>
      </c>
      <c r="J102" s="57">
        <f t="shared" si="7"/>
        <v>5496083.0020130426</v>
      </c>
      <c r="K102" s="58">
        <f t="shared" si="8"/>
        <v>0.16557012146097883</v>
      </c>
      <c r="L102" s="58">
        <f t="shared" si="9"/>
        <v>2.0696265182622353E-2</v>
      </c>
      <c r="M102" s="59">
        <f t="shared" si="10"/>
        <v>0.02</v>
      </c>
      <c r="N102" s="55">
        <f t="shared" si="11"/>
        <v>663897.92476033745</v>
      </c>
      <c r="O102" s="60">
        <f>N102*Nøgletal!$C$12</f>
        <v>683084.57478591113</v>
      </c>
    </row>
    <row r="103" spans="1:15" ht="13.5" thickTop="1" x14ac:dyDescent="0.2">
      <c r="A103" s="61"/>
    </row>
    <row r="104" spans="1:15" x14ac:dyDescent="0.2">
      <c r="A104" s="61"/>
    </row>
    <row r="105" spans="1:15" x14ac:dyDescent="0.2">
      <c r="A105" s="61"/>
    </row>
    <row r="106" spans="1:15" x14ac:dyDescent="0.2">
      <c r="A106" s="61"/>
    </row>
    <row r="107" spans="1:15" x14ac:dyDescent="0.2">
      <c r="A107" s="61"/>
    </row>
    <row r="108" spans="1:15" x14ac:dyDescent="0.2">
      <c r="A108" s="61"/>
    </row>
    <row r="109" spans="1:15" x14ac:dyDescent="0.2">
      <c r="A109" s="61"/>
    </row>
    <row r="110" spans="1:15" x14ac:dyDescent="0.2">
      <c r="A110" s="61"/>
    </row>
    <row r="111" spans="1:15" x14ac:dyDescent="0.2">
      <c r="A111" s="61"/>
    </row>
    <row r="112" spans="1:15" x14ac:dyDescent="0.2">
      <c r="A112" s="61"/>
    </row>
    <row r="113" spans="1:1" x14ac:dyDescent="0.2">
      <c r="A113" s="61"/>
    </row>
    <row r="114" spans="1:1" x14ac:dyDescent="0.2">
      <c r="A114" s="61"/>
    </row>
    <row r="115" spans="1:1" x14ac:dyDescent="0.2">
      <c r="A115" s="61"/>
    </row>
    <row r="116" spans="1:1" x14ac:dyDescent="0.2">
      <c r="A116" s="61"/>
    </row>
    <row r="117" spans="1:1" x14ac:dyDescent="0.2">
      <c r="A117" s="61"/>
    </row>
    <row r="118" spans="1:1" x14ac:dyDescent="0.2">
      <c r="A118" s="61"/>
    </row>
    <row r="119" spans="1:1" x14ac:dyDescent="0.2">
      <c r="A119" s="61"/>
    </row>
    <row r="120" spans="1:1" x14ac:dyDescent="0.2">
      <c r="A120" s="61"/>
    </row>
    <row r="121" spans="1:1" x14ac:dyDescent="0.2">
      <c r="A121" s="61"/>
    </row>
    <row r="122" spans="1:1" x14ac:dyDescent="0.2">
      <c r="A122" s="61"/>
    </row>
    <row r="123" spans="1:1" x14ac:dyDescent="0.2">
      <c r="A123" s="61"/>
    </row>
    <row r="124" spans="1:1" x14ac:dyDescent="0.2">
      <c r="A124" s="61"/>
    </row>
    <row r="125" spans="1:1" x14ac:dyDescent="0.2">
      <c r="A125" s="61"/>
    </row>
    <row r="126" spans="1:1" x14ac:dyDescent="0.2">
      <c r="A126" s="61"/>
    </row>
    <row r="127" spans="1:1" x14ac:dyDescent="0.2">
      <c r="A127" s="61"/>
    </row>
    <row r="128" spans="1:1" x14ac:dyDescent="0.2">
      <c r="A128" s="61"/>
    </row>
    <row r="129" spans="1:1" x14ac:dyDescent="0.2">
      <c r="A129" s="61"/>
    </row>
    <row r="130" spans="1:1" x14ac:dyDescent="0.2">
      <c r="A130" s="61"/>
    </row>
    <row r="131" spans="1:1" x14ac:dyDescent="0.2">
      <c r="A131" s="61"/>
    </row>
    <row r="132" spans="1:1" x14ac:dyDescent="0.2">
      <c r="A132" s="61"/>
    </row>
    <row r="133" spans="1:1" x14ac:dyDescent="0.2">
      <c r="A133" s="61"/>
    </row>
    <row r="134" spans="1:1" x14ac:dyDescent="0.2">
      <c r="A134" s="61"/>
    </row>
    <row r="135" spans="1:1" x14ac:dyDescent="0.2">
      <c r="A135" s="61"/>
    </row>
    <row r="136" spans="1:1" x14ac:dyDescent="0.2">
      <c r="A136" s="61"/>
    </row>
    <row r="137" spans="1:1" x14ac:dyDescent="0.2">
      <c r="A137" s="61"/>
    </row>
    <row r="138" spans="1:1" x14ac:dyDescent="0.2">
      <c r="A138" s="61"/>
    </row>
    <row r="139" spans="1:1" x14ac:dyDescent="0.2">
      <c r="A139" s="61"/>
    </row>
    <row r="140" spans="1:1" x14ac:dyDescent="0.2">
      <c r="A140" s="61"/>
    </row>
    <row r="141" spans="1:1" x14ac:dyDescent="0.2">
      <c r="A141" s="61"/>
    </row>
    <row r="142" spans="1:1" x14ac:dyDescent="0.2">
      <c r="A142" s="61"/>
    </row>
    <row r="143" spans="1:1" x14ac:dyDescent="0.2">
      <c r="A143" s="61"/>
    </row>
    <row r="144" spans="1:1" x14ac:dyDescent="0.2">
      <c r="A144" s="61"/>
    </row>
    <row r="145" spans="1:1" x14ac:dyDescent="0.2">
      <c r="A145" s="61"/>
    </row>
    <row r="146" spans="1:1" x14ac:dyDescent="0.2">
      <c r="A146" s="61"/>
    </row>
    <row r="147" spans="1:1" x14ac:dyDescent="0.2">
      <c r="A147" s="61"/>
    </row>
    <row r="148" spans="1:1" x14ac:dyDescent="0.2">
      <c r="A148" s="61"/>
    </row>
    <row r="149" spans="1:1" x14ac:dyDescent="0.2">
      <c r="A149" s="61"/>
    </row>
    <row r="150" spans="1:1" x14ac:dyDescent="0.2">
      <c r="A150" s="61"/>
    </row>
    <row r="151" spans="1:1" x14ac:dyDescent="0.2">
      <c r="A151" s="61"/>
    </row>
    <row r="152" spans="1:1" x14ac:dyDescent="0.2">
      <c r="A152" s="61"/>
    </row>
    <row r="153" spans="1:1" x14ac:dyDescent="0.2">
      <c r="A153" s="61"/>
    </row>
    <row r="154" spans="1:1" x14ac:dyDescent="0.2">
      <c r="A154" s="61"/>
    </row>
    <row r="155" spans="1:1" x14ac:dyDescent="0.2">
      <c r="A155" s="61"/>
    </row>
    <row r="156" spans="1:1" x14ac:dyDescent="0.2">
      <c r="A156" s="61"/>
    </row>
    <row r="157" spans="1:1" x14ac:dyDescent="0.2">
      <c r="A157" s="61"/>
    </row>
    <row r="158" spans="1:1" x14ac:dyDescent="0.2">
      <c r="A158" s="61"/>
    </row>
    <row r="159" spans="1:1" x14ac:dyDescent="0.2">
      <c r="A159" s="61"/>
    </row>
    <row r="160" spans="1:1" x14ac:dyDescent="0.2">
      <c r="A160" s="61"/>
    </row>
    <row r="161" spans="1:1" x14ac:dyDescent="0.2">
      <c r="A161" s="61"/>
    </row>
    <row r="162" spans="1:1" x14ac:dyDescent="0.2">
      <c r="A162" s="61"/>
    </row>
    <row r="163" spans="1:1" x14ac:dyDescent="0.2">
      <c r="A163" s="61"/>
    </row>
    <row r="164" spans="1:1" x14ac:dyDescent="0.2">
      <c r="A164" s="61"/>
    </row>
    <row r="165" spans="1:1" x14ac:dyDescent="0.2">
      <c r="A165" s="61"/>
    </row>
    <row r="166" spans="1:1" x14ac:dyDescent="0.2">
      <c r="A166" s="61"/>
    </row>
    <row r="167" spans="1:1" x14ac:dyDescent="0.2">
      <c r="A167" s="61"/>
    </row>
    <row r="168" spans="1:1" x14ac:dyDescent="0.2">
      <c r="A168" s="61"/>
    </row>
    <row r="169" spans="1:1" x14ac:dyDescent="0.2">
      <c r="A169" s="61"/>
    </row>
    <row r="170" spans="1:1" x14ac:dyDescent="0.2">
      <c r="A170" s="61"/>
    </row>
    <row r="171" spans="1:1" x14ac:dyDescent="0.2">
      <c r="A171" s="61"/>
    </row>
    <row r="172" spans="1:1" x14ac:dyDescent="0.2">
      <c r="A172" s="61"/>
    </row>
    <row r="173" spans="1:1" x14ac:dyDescent="0.2">
      <c r="A173" s="61"/>
    </row>
    <row r="174" spans="1:1" x14ac:dyDescent="0.2">
      <c r="A174" s="61"/>
    </row>
    <row r="175" spans="1:1" x14ac:dyDescent="0.2">
      <c r="A175" s="61"/>
    </row>
    <row r="176" spans="1:1" x14ac:dyDescent="0.2">
      <c r="A176" s="61"/>
    </row>
    <row r="177" spans="1:1" x14ac:dyDescent="0.2">
      <c r="A177" s="61"/>
    </row>
    <row r="178" spans="1:1" x14ac:dyDescent="0.2">
      <c r="A178" s="61"/>
    </row>
    <row r="179" spans="1:1" x14ac:dyDescent="0.2">
      <c r="A179" s="61"/>
    </row>
    <row r="180" spans="1:1" x14ac:dyDescent="0.2">
      <c r="A180" s="61"/>
    </row>
    <row r="181" spans="1:1" x14ac:dyDescent="0.2">
      <c r="A181" s="61"/>
    </row>
    <row r="182" spans="1:1" x14ac:dyDescent="0.2">
      <c r="A182" s="61"/>
    </row>
    <row r="183" spans="1:1" x14ac:dyDescent="0.2">
      <c r="A183" s="61"/>
    </row>
    <row r="184" spans="1:1" x14ac:dyDescent="0.2">
      <c r="A184" s="61"/>
    </row>
    <row r="185" spans="1:1" x14ac:dyDescent="0.2">
      <c r="A185" s="61"/>
    </row>
    <row r="186" spans="1:1" x14ac:dyDescent="0.2">
      <c r="A186" s="61"/>
    </row>
    <row r="187" spans="1:1" x14ac:dyDescent="0.2">
      <c r="A187" s="61"/>
    </row>
    <row r="188" spans="1:1" x14ac:dyDescent="0.2">
      <c r="A188" s="61"/>
    </row>
    <row r="189" spans="1:1" x14ac:dyDescent="0.2">
      <c r="A189" s="61"/>
    </row>
    <row r="190" spans="1:1" x14ac:dyDescent="0.2">
      <c r="A190" s="61"/>
    </row>
    <row r="191" spans="1:1" x14ac:dyDescent="0.2">
      <c r="A191" s="61"/>
    </row>
    <row r="192" spans="1:1" x14ac:dyDescent="0.2">
      <c r="A192" s="61"/>
    </row>
    <row r="193" spans="1:1" x14ac:dyDescent="0.2">
      <c r="A193" s="61"/>
    </row>
    <row r="194" spans="1:1" x14ac:dyDescent="0.2">
      <c r="A194" s="61"/>
    </row>
    <row r="195" spans="1:1" x14ac:dyDescent="0.2">
      <c r="A195" s="61"/>
    </row>
    <row r="196" spans="1:1" x14ac:dyDescent="0.2">
      <c r="A196" s="61"/>
    </row>
    <row r="197" spans="1:1" x14ac:dyDescent="0.2">
      <c r="A197" s="61"/>
    </row>
    <row r="198" spans="1:1" x14ac:dyDescent="0.2">
      <c r="A198" s="61"/>
    </row>
    <row r="199" spans="1:1" x14ac:dyDescent="0.2">
      <c r="A199" s="61"/>
    </row>
    <row r="200" spans="1:1" x14ac:dyDescent="0.2">
      <c r="A200" s="61"/>
    </row>
    <row r="201" spans="1:1" x14ac:dyDescent="0.2">
      <c r="A201" s="61"/>
    </row>
    <row r="202" spans="1:1" x14ac:dyDescent="0.2">
      <c r="A202" s="61"/>
    </row>
    <row r="203" spans="1:1" x14ac:dyDescent="0.2">
      <c r="A203" s="61"/>
    </row>
    <row r="204" spans="1:1" x14ac:dyDescent="0.2">
      <c r="A204" s="61"/>
    </row>
    <row r="205" spans="1:1" x14ac:dyDescent="0.2">
      <c r="A205" s="61"/>
    </row>
    <row r="206" spans="1:1" x14ac:dyDescent="0.2">
      <c r="A206" s="61"/>
    </row>
    <row r="207" spans="1:1" x14ac:dyDescent="0.2">
      <c r="A207" s="61"/>
    </row>
    <row r="208" spans="1:1" x14ac:dyDescent="0.2">
      <c r="A208" s="61"/>
    </row>
    <row r="209" spans="1:1" x14ac:dyDescent="0.2">
      <c r="A209" s="61"/>
    </row>
    <row r="210" spans="1:1" x14ac:dyDescent="0.2">
      <c r="A210" s="61"/>
    </row>
    <row r="211" spans="1:1" x14ac:dyDescent="0.2">
      <c r="A211" s="61"/>
    </row>
    <row r="212" spans="1:1" x14ac:dyDescent="0.2">
      <c r="A212" s="61"/>
    </row>
    <row r="213" spans="1:1" x14ac:dyDescent="0.2">
      <c r="A213" s="61"/>
    </row>
    <row r="214" spans="1:1" x14ac:dyDescent="0.2">
      <c r="A214" s="61"/>
    </row>
    <row r="215" spans="1:1" x14ac:dyDescent="0.2">
      <c r="A215" s="61"/>
    </row>
    <row r="216" spans="1:1" x14ac:dyDescent="0.2">
      <c r="A216" s="61"/>
    </row>
    <row r="217" spans="1:1" x14ac:dyDescent="0.2">
      <c r="A217" s="61"/>
    </row>
    <row r="218" spans="1:1" x14ac:dyDescent="0.2">
      <c r="A218" s="61"/>
    </row>
    <row r="219" spans="1:1" x14ac:dyDescent="0.2">
      <c r="A219" s="61"/>
    </row>
    <row r="220" spans="1:1" x14ac:dyDescent="0.2">
      <c r="A220" s="61"/>
    </row>
    <row r="221" spans="1:1" x14ac:dyDescent="0.2">
      <c r="A221" s="61"/>
    </row>
    <row r="222" spans="1:1" x14ac:dyDescent="0.2">
      <c r="A222" s="61"/>
    </row>
    <row r="223" spans="1:1" x14ac:dyDescent="0.2">
      <c r="A223" s="61"/>
    </row>
    <row r="224" spans="1:1" x14ac:dyDescent="0.2">
      <c r="A224" s="61"/>
    </row>
    <row r="225" spans="1:1" x14ac:dyDescent="0.2">
      <c r="A225" s="61"/>
    </row>
    <row r="226" spans="1:1" x14ac:dyDescent="0.2">
      <c r="A226" s="61"/>
    </row>
    <row r="227" spans="1:1" x14ac:dyDescent="0.2">
      <c r="A227" s="61"/>
    </row>
    <row r="228" spans="1:1" x14ac:dyDescent="0.2">
      <c r="A228" s="61"/>
    </row>
    <row r="229" spans="1:1" x14ac:dyDescent="0.2">
      <c r="A229" s="61"/>
    </row>
    <row r="230" spans="1:1" x14ac:dyDescent="0.2">
      <c r="A230" s="61"/>
    </row>
    <row r="231" spans="1:1" x14ac:dyDescent="0.2">
      <c r="A231" s="61"/>
    </row>
    <row r="232" spans="1:1" x14ac:dyDescent="0.2">
      <c r="A232" s="61"/>
    </row>
    <row r="233" spans="1:1" x14ac:dyDescent="0.2">
      <c r="A233" s="61"/>
    </row>
    <row r="234" spans="1:1" x14ac:dyDescent="0.2">
      <c r="A234" s="61"/>
    </row>
    <row r="235" spans="1:1" x14ac:dyDescent="0.2">
      <c r="A235" s="61"/>
    </row>
    <row r="236" spans="1:1" x14ac:dyDescent="0.2">
      <c r="A236" s="61"/>
    </row>
    <row r="237" spans="1:1" x14ac:dyDescent="0.2">
      <c r="A237" s="61"/>
    </row>
    <row r="238" spans="1:1" x14ac:dyDescent="0.2">
      <c r="A238" s="61"/>
    </row>
    <row r="239" spans="1:1" x14ac:dyDescent="0.2">
      <c r="A239" s="61"/>
    </row>
    <row r="240" spans="1:1" x14ac:dyDescent="0.2">
      <c r="A240" s="61"/>
    </row>
    <row r="241" spans="1:1" x14ac:dyDescent="0.2">
      <c r="A241" s="61"/>
    </row>
    <row r="242" spans="1:1" x14ac:dyDescent="0.2">
      <c r="A242" s="61"/>
    </row>
    <row r="243" spans="1:1" x14ac:dyDescent="0.2">
      <c r="A243" s="61"/>
    </row>
    <row r="244" spans="1:1" x14ac:dyDescent="0.2">
      <c r="A244" s="61"/>
    </row>
    <row r="245" spans="1:1" x14ac:dyDescent="0.2">
      <c r="A245" s="61"/>
    </row>
    <row r="246" spans="1:1" x14ac:dyDescent="0.2">
      <c r="A246" s="61"/>
    </row>
    <row r="247" spans="1:1" x14ac:dyDescent="0.2">
      <c r="A247" s="61"/>
    </row>
    <row r="248" spans="1:1" x14ac:dyDescent="0.2">
      <c r="A248" s="61"/>
    </row>
    <row r="249" spans="1:1" x14ac:dyDescent="0.2">
      <c r="A249" s="61"/>
    </row>
    <row r="250" spans="1:1" x14ac:dyDescent="0.2">
      <c r="A250" s="61"/>
    </row>
    <row r="251" spans="1:1" x14ac:dyDescent="0.2">
      <c r="A251" s="61"/>
    </row>
    <row r="252" spans="1:1" x14ac:dyDescent="0.2">
      <c r="A252" s="61"/>
    </row>
    <row r="253" spans="1:1" x14ac:dyDescent="0.2">
      <c r="A253" s="61"/>
    </row>
    <row r="254" spans="1:1" x14ac:dyDescent="0.2">
      <c r="A254" s="61"/>
    </row>
    <row r="255" spans="1:1" x14ac:dyDescent="0.2">
      <c r="A255" s="61"/>
    </row>
    <row r="256" spans="1:1" x14ac:dyDescent="0.2">
      <c r="A256" s="61"/>
    </row>
    <row r="257" spans="1:1" x14ac:dyDescent="0.2">
      <c r="A257" s="61"/>
    </row>
    <row r="258" spans="1:1" x14ac:dyDescent="0.2">
      <c r="A258" s="61"/>
    </row>
    <row r="259" spans="1:1" x14ac:dyDescent="0.2">
      <c r="A259" s="61"/>
    </row>
    <row r="260" spans="1:1" x14ac:dyDescent="0.2">
      <c r="A260" s="61"/>
    </row>
    <row r="261" spans="1:1" x14ac:dyDescent="0.2">
      <c r="A261" s="61"/>
    </row>
    <row r="262" spans="1:1" x14ac:dyDescent="0.2">
      <c r="A262" s="61"/>
    </row>
    <row r="263" spans="1:1" x14ac:dyDescent="0.2">
      <c r="A263" s="61"/>
    </row>
    <row r="264" spans="1:1" x14ac:dyDescent="0.2">
      <c r="A264" s="61"/>
    </row>
    <row r="265" spans="1:1" x14ac:dyDescent="0.2">
      <c r="A265" s="61"/>
    </row>
    <row r="266" spans="1:1" x14ac:dyDescent="0.2">
      <c r="A266" s="61"/>
    </row>
    <row r="267" spans="1:1" x14ac:dyDescent="0.2">
      <c r="A267" s="61"/>
    </row>
    <row r="268" spans="1:1" x14ac:dyDescent="0.2">
      <c r="A268" s="61"/>
    </row>
    <row r="269" spans="1:1" x14ac:dyDescent="0.2">
      <c r="A269" s="61"/>
    </row>
    <row r="270" spans="1:1" x14ac:dyDescent="0.2">
      <c r="A270" s="61"/>
    </row>
    <row r="271" spans="1:1" x14ac:dyDescent="0.2">
      <c r="A271" s="61"/>
    </row>
    <row r="272" spans="1:1" x14ac:dyDescent="0.2">
      <c r="A272" s="61"/>
    </row>
    <row r="273" spans="1:1" x14ac:dyDescent="0.2">
      <c r="A273" s="61"/>
    </row>
    <row r="274" spans="1:1" x14ac:dyDescent="0.2">
      <c r="A274" s="61"/>
    </row>
    <row r="275" spans="1:1" x14ac:dyDescent="0.2">
      <c r="A275" s="61"/>
    </row>
    <row r="276" spans="1:1" x14ac:dyDescent="0.2">
      <c r="A276" s="61"/>
    </row>
    <row r="277" spans="1:1" x14ac:dyDescent="0.2">
      <c r="A277" s="61"/>
    </row>
    <row r="278" spans="1:1" x14ac:dyDescent="0.2">
      <c r="A278" s="61"/>
    </row>
    <row r="279" spans="1:1" x14ac:dyDescent="0.2">
      <c r="A279" s="61"/>
    </row>
    <row r="280" spans="1:1" x14ac:dyDescent="0.2">
      <c r="A280" s="61"/>
    </row>
    <row r="281" spans="1:1" x14ac:dyDescent="0.2">
      <c r="A281" s="61"/>
    </row>
    <row r="282" spans="1:1" x14ac:dyDescent="0.2">
      <c r="A282" s="61"/>
    </row>
    <row r="283" spans="1:1" x14ac:dyDescent="0.2">
      <c r="A283" s="61"/>
    </row>
    <row r="284" spans="1:1" x14ac:dyDescent="0.2">
      <c r="A284" s="61"/>
    </row>
    <row r="285" spans="1:1" x14ac:dyDescent="0.2">
      <c r="A285" s="61"/>
    </row>
    <row r="286" spans="1:1" x14ac:dyDescent="0.2">
      <c r="A286" s="61"/>
    </row>
    <row r="287" spans="1:1" x14ac:dyDescent="0.2">
      <c r="A287" s="61"/>
    </row>
    <row r="288" spans="1:1" x14ac:dyDescent="0.2">
      <c r="A288" s="61"/>
    </row>
    <row r="289" spans="1:1" x14ac:dyDescent="0.2">
      <c r="A289" s="61"/>
    </row>
    <row r="290" spans="1:1" x14ac:dyDescent="0.2">
      <c r="A290" s="61"/>
    </row>
    <row r="291" spans="1:1" x14ac:dyDescent="0.2">
      <c r="A291" s="61"/>
    </row>
    <row r="292" spans="1:1" x14ac:dyDescent="0.2">
      <c r="A292" s="61"/>
    </row>
    <row r="293" spans="1:1" x14ac:dyDescent="0.2">
      <c r="A293" s="61"/>
    </row>
    <row r="294" spans="1:1" x14ac:dyDescent="0.2">
      <c r="A294" s="61"/>
    </row>
    <row r="295" spans="1:1" x14ac:dyDescent="0.2">
      <c r="A295" s="61"/>
    </row>
    <row r="296" spans="1:1" x14ac:dyDescent="0.2">
      <c r="A296" s="61"/>
    </row>
    <row r="297" spans="1:1" x14ac:dyDescent="0.2">
      <c r="A297" s="61"/>
    </row>
    <row r="298" spans="1:1" x14ac:dyDescent="0.2">
      <c r="A298" s="61"/>
    </row>
    <row r="299" spans="1:1" x14ac:dyDescent="0.2">
      <c r="A299" s="61"/>
    </row>
    <row r="300" spans="1:1" x14ac:dyDescent="0.2">
      <c r="A300" s="61"/>
    </row>
    <row r="301" spans="1:1" x14ac:dyDescent="0.2">
      <c r="A301" s="61"/>
    </row>
    <row r="302" spans="1:1" x14ac:dyDescent="0.2">
      <c r="A302" s="61"/>
    </row>
    <row r="303" spans="1:1" x14ac:dyDescent="0.2">
      <c r="A303" s="61"/>
    </row>
    <row r="304" spans="1:1" x14ac:dyDescent="0.2">
      <c r="A304" s="61"/>
    </row>
    <row r="305" spans="1:1" x14ac:dyDescent="0.2">
      <c r="A305" s="61"/>
    </row>
    <row r="306" spans="1:1" x14ac:dyDescent="0.2">
      <c r="A306" s="61"/>
    </row>
    <row r="307" spans="1:1" x14ac:dyDescent="0.2">
      <c r="A307" s="61"/>
    </row>
    <row r="308" spans="1:1" x14ac:dyDescent="0.2">
      <c r="A308" s="61"/>
    </row>
    <row r="309" spans="1:1" x14ac:dyDescent="0.2">
      <c r="A309" s="61"/>
    </row>
    <row r="310" spans="1:1" x14ac:dyDescent="0.2">
      <c r="A310" s="61"/>
    </row>
    <row r="311" spans="1:1" x14ac:dyDescent="0.2">
      <c r="A311" s="61"/>
    </row>
    <row r="312" spans="1:1" x14ac:dyDescent="0.2">
      <c r="A312" s="61"/>
    </row>
    <row r="313" spans="1:1" x14ac:dyDescent="0.2">
      <c r="A313" s="61"/>
    </row>
    <row r="314" spans="1:1" x14ac:dyDescent="0.2">
      <c r="A314" s="61"/>
    </row>
    <row r="315" spans="1:1" x14ac:dyDescent="0.2">
      <c r="A315" s="61"/>
    </row>
    <row r="316" spans="1:1" x14ac:dyDescent="0.2">
      <c r="A316" s="61"/>
    </row>
    <row r="317" spans="1:1" x14ac:dyDescent="0.2">
      <c r="A317" s="61"/>
    </row>
    <row r="318" spans="1:1" x14ac:dyDescent="0.2">
      <c r="A318" s="61"/>
    </row>
    <row r="319" spans="1:1" x14ac:dyDescent="0.2">
      <c r="A319" s="61"/>
    </row>
    <row r="320" spans="1:1" x14ac:dyDescent="0.2">
      <c r="A320" s="61"/>
    </row>
    <row r="321" spans="1:1" x14ac:dyDescent="0.2">
      <c r="A321" s="61"/>
    </row>
    <row r="322" spans="1:1" x14ac:dyDescent="0.2">
      <c r="A322" s="61"/>
    </row>
    <row r="323" spans="1:1" x14ac:dyDescent="0.2">
      <c r="A323" s="61"/>
    </row>
    <row r="324" spans="1:1" x14ac:dyDescent="0.2">
      <c r="A324" s="61"/>
    </row>
    <row r="325" spans="1:1" x14ac:dyDescent="0.2">
      <c r="A325" s="61"/>
    </row>
    <row r="326" spans="1:1" x14ac:dyDescent="0.2">
      <c r="A326" s="61"/>
    </row>
    <row r="327" spans="1:1" x14ac:dyDescent="0.2">
      <c r="A327" s="61"/>
    </row>
    <row r="328" spans="1:1" x14ac:dyDescent="0.2">
      <c r="A328" s="61"/>
    </row>
    <row r="329" spans="1:1" x14ac:dyDescent="0.2">
      <c r="A329" s="61"/>
    </row>
    <row r="330" spans="1:1" x14ac:dyDescent="0.2">
      <c r="A330" s="61"/>
    </row>
    <row r="331" spans="1:1" x14ac:dyDescent="0.2">
      <c r="A331" s="61"/>
    </row>
    <row r="332" spans="1:1" x14ac:dyDescent="0.2">
      <c r="A332" s="61"/>
    </row>
    <row r="333" spans="1:1" x14ac:dyDescent="0.2">
      <c r="A333" s="61"/>
    </row>
    <row r="334" spans="1:1" x14ac:dyDescent="0.2">
      <c r="A334" s="61"/>
    </row>
    <row r="335" spans="1:1" x14ac:dyDescent="0.2">
      <c r="A335" s="61"/>
    </row>
    <row r="336" spans="1:1" x14ac:dyDescent="0.2">
      <c r="A336" s="61"/>
    </row>
    <row r="337" spans="1:1" x14ac:dyDescent="0.2">
      <c r="A337" s="61"/>
    </row>
    <row r="338" spans="1:1" x14ac:dyDescent="0.2">
      <c r="A338" s="61"/>
    </row>
    <row r="339" spans="1:1" x14ac:dyDescent="0.2">
      <c r="A339" s="61"/>
    </row>
    <row r="340" spans="1:1" x14ac:dyDescent="0.2">
      <c r="A340" s="61"/>
    </row>
    <row r="341" spans="1:1" x14ac:dyDescent="0.2">
      <c r="A341" s="61"/>
    </row>
    <row r="342" spans="1:1" x14ac:dyDescent="0.2">
      <c r="A342" s="61"/>
    </row>
    <row r="343" spans="1:1" x14ac:dyDescent="0.2">
      <c r="A343" s="61"/>
    </row>
    <row r="344" spans="1:1" x14ac:dyDescent="0.2">
      <c r="A344" s="61"/>
    </row>
    <row r="345" spans="1:1" x14ac:dyDescent="0.2">
      <c r="A345" s="61"/>
    </row>
    <row r="346" spans="1:1" x14ac:dyDescent="0.2">
      <c r="A346" s="61"/>
    </row>
    <row r="347" spans="1:1" x14ac:dyDescent="0.2">
      <c r="A347" s="61"/>
    </row>
    <row r="348" spans="1:1" x14ac:dyDescent="0.2">
      <c r="A348" s="61"/>
    </row>
    <row r="349" spans="1:1" x14ac:dyDescent="0.2">
      <c r="A349" s="61"/>
    </row>
    <row r="350" spans="1:1" x14ac:dyDescent="0.2">
      <c r="A350" s="61"/>
    </row>
    <row r="351" spans="1:1" x14ac:dyDescent="0.2">
      <c r="A351" s="61"/>
    </row>
    <row r="352" spans="1:1" x14ac:dyDescent="0.2">
      <c r="A352" s="61"/>
    </row>
    <row r="353" spans="1:1" x14ac:dyDescent="0.2">
      <c r="A353" s="61"/>
    </row>
    <row r="354" spans="1:1" x14ac:dyDescent="0.2">
      <c r="A354" s="61"/>
    </row>
    <row r="355" spans="1:1" x14ac:dyDescent="0.2">
      <c r="A355" s="61"/>
    </row>
    <row r="356" spans="1:1" x14ac:dyDescent="0.2">
      <c r="A356" s="61"/>
    </row>
    <row r="357" spans="1:1" x14ac:dyDescent="0.2">
      <c r="A357" s="61"/>
    </row>
    <row r="358" spans="1:1" x14ac:dyDescent="0.2">
      <c r="A358" s="61"/>
    </row>
    <row r="359" spans="1:1" x14ac:dyDescent="0.2">
      <c r="A359" s="61"/>
    </row>
    <row r="360" spans="1:1" x14ac:dyDescent="0.2">
      <c r="A360" s="61"/>
    </row>
    <row r="361" spans="1:1" x14ac:dyDescent="0.2">
      <c r="A361" s="61"/>
    </row>
    <row r="362" spans="1:1" x14ac:dyDescent="0.2">
      <c r="A362" s="61"/>
    </row>
    <row r="363" spans="1:1" x14ac:dyDescent="0.2">
      <c r="A363" s="61"/>
    </row>
    <row r="364" spans="1:1" x14ac:dyDescent="0.2">
      <c r="A364" s="61"/>
    </row>
    <row r="365" spans="1:1" x14ac:dyDescent="0.2">
      <c r="A365" s="61"/>
    </row>
    <row r="366" spans="1:1" x14ac:dyDescent="0.2">
      <c r="A366" s="61"/>
    </row>
    <row r="367" spans="1:1" x14ac:dyDescent="0.2">
      <c r="A367" s="61"/>
    </row>
    <row r="368" spans="1:1" x14ac:dyDescent="0.2">
      <c r="A368" s="61"/>
    </row>
    <row r="369" spans="1:1" x14ac:dyDescent="0.2">
      <c r="A369" s="61"/>
    </row>
    <row r="370" spans="1:1" x14ac:dyDescent="0.2">
      <c r="A370" s="61"/>
    </row>
    <row r="371" spans="1:1" x14ac:dyDescent="0.2">
      <c r="A371" s="61"/>
    </row>
    <row r="372" spans="1:1" x14ac:dyDescent="0.2">
      <c r="A372" s="61"/>
    </row>
    <row r="373" spans="1:1" x14ac:dyDescent="0.2">
      <c r="A373" s="61"/>
    </row>
    <row r="374" spans="1:1" x14ac:dyDescent="0.2">
      <c r="A374" s="61"/>
    </row>
    <row r="375" spans="1:1" x14ac:dyDescent="0.2">
      <c r="A375" s="61"/>
    </row>
    <row r="376" spans="1:1" x14ac:dyDescent="0.2">
      <c r="A376" s="61"/>
    </row>
    <row r="377" spans="1:1" x14ac:dyDescent="0.2">
      <c r="A377" s="61"/>
    </row>
    <row r="378" spans="1:1" x14ac:dyDescent="0.2">
      <c r="A378" s="61"/>
    </row>
    <row r="379" spans="1:1" x14ac:dyDescent="0.2">
      <c r="A379" s="61"/>
    </row>
    <row r="380" spans="1:1" x14ac:dyDescent="0.2">
      <c r="A380" s="61"/>
    </row>
    <row r="381" spans="1:1" x14ac:dyDescent="0.2">
      <c r="A381" s="61"/>
    </row>
    <row r="382" spans="1:1" x14ac:dyDescent="0.2">
      <c r="A382" s="61"/>
    </row>
    <row r="383" spans="1:1" x14ac:dyDescent="0.2">
      <c r="A383" s="61"/>
    </row>
    <row r="384" spans="1:1" x14ac:dyDescent="0.2">
      <c r="A384" s="61"/>
    </row>
    <row r="385" spans="1:1" x14ac:dyDescent="0.2">
      <c r="A385" s="61"/>
    </row>
    <row r="386" spans="1:1" x14ac:dyDescent="0.2">
      <c r="A386" s="61"/>
    </row>
    <row r="387" spans="1:1" x14ac:dyDescent="0.2">
      <c r="A387" s="61"/>
    </row>
    <row r="388" spans="1:1" x14ac:dyDescent="0.2">
      <c r="A388" s="61"/>
    </row>
    <row r="389" spans="1:1" x14ac:dyDescent="0.2">
      <c r="A389" s="61"/>
    </row>
    <row r="390" spans="1:1" x14ac:dyDescent="0.2">
      <c r="A390" s="61"/>
    </row>
    <row r="391" spans="1:1" x14ac:dyDescent="0.2">
      <c r="A391" s="61"/>
    </row>
    <row r="392" spans="1:1" x14ac:dyDescent="0.2">
      <c r="A392" s="61"/>
    </row>
    <row r="393" spans="1:1" x14ac:dyDescent="0.2">
      <c r="A393" s="61"/>
    </row>
    <row r="394" spans="1:1" x14ac:dyDescent="0.2">
      <c r="A394" s="61"/>
    </row>
    <row r="395" spans="1:1" x14ac:dyDescent="0.2">
      <c r="A395" s="61"/>
    </row>
    <row r="396" spans="1:1" x14ac:dyDescent="0.2">
      <c r="A396" s="61"/>
    </row>
    <row r="397" spans="1:1" x14ac:dyDescent="0.2">
      <c r="A397" s="61"/>
    </row>
    <row r="398" spans="1:1" x14ac:dyDescent="0.2">
      <c r="A398" s="61"/>
    </row>
    <row r="399" spans="1:1" x14ac:dyDescent="0.2">
      <c r="A399" s="61"/>
    </row>
    <row r="400" spans="1:1" x14ac:dyDescent="0.2">
      <c r="A400" s="61"/>
    </row>
    <row r="401" spans="1:1" x14ac:dyDescent="0.2">
      <c r="A401" s="61"/>
    </row>
    <row r="402" spans="1:1" x14ac:dyDescent="0.2">
      <c r="A402" s="61"/>
    </row>
    <row r="403" spans="1:1" x14ac:dyDescent="0.2">
      <c r="A403" s="61"/>
    </row>
    <row r="404" spans="1:1" x14ac:dyDescent="0.2">
      <c r="A404" s="61"/>
    </row>
    <row r="405" spans="1:1" x14ac:dyDescent="0.2">
      <c r="A405" s="61"/>
    </row>
    <row r="406" spans="1:1" x14ac:dyDescent="0.2">
      <c r="A406" s="61"/>
    </row>
    <row r="407" spans="1:1" x14ac:dyDescent="0.2">
      <c r="A407" s="61"/>
    </row>
    <row r="408" spans="1:1" x14ac:dyDescent="0.2">
      <c r="A408" s="61"/>
    </row>
    <row r="409" spans="1:1" x14ac:dyDescent="0.2">
      <c r="A409" s="61"/>
    </row>
    <row r="410" spans="1:1" x14ac:dyDescent="0.2">
      <c r="A410" s="61"/>
    </row>
    <row r="411" spans="1:1" x14ac:dyDescent="0.2">
      <c r="A411" s="61"/>
    </row>
    <row r="412" spans="1:1" x14ac:dyDescent="0.2">
      <c r="A412" s="61"/>
    </row>
    <row r="413" spans="1:1" x14ac:dyDescent="0.2">
      <c r="A413" s="61"/>
    </row>
    <row r="414" spans="1:1" x14ac:dyDescent="0.2">
      <c r="A414" s="61"/>
    </row>
    <row r="415" spans="1:1" x14ac:dyDescent="0.2">
      <c r="A415" s="61"/>
    </row>
    <row r="416" spans="1:1" x14ac:dyDescent="0.2">
      <c r="A416" s="61"/>
    </row>
    <row r="417" spans="1:1" x14ac:dyDescent="0.2">
      <c r="A417" s="61"/>
    </row>
    <row r="418" spans="1:1" x14ac:dyDescent="0.2">
      <c r="A418" s="61"/>
    </row>
    <row r="419" spans="1:1" x14ac:dyDescent="0.2">
      <c r="A419" s="61"/>
    </row>
    <row r="420" spans="1:1" x14ac:dyDescent="0.2">
      <c r="A420" s="61"/>
    </row>
    <row r="421" spans="1:1" x14ac:dyDescent="0.2">
      <c r="A421" s="61"/>
    </row>
    <row r="422" spans="1:1" x14ac:dyDescent="0.2">
      <c r="A422" s="61"/>
    </row>
    <row r="423" spans="1:1" x14ac:dyDescent="0.2">
      <c r="A423" s="61"/>
    </row>
    <row r="424" spans="1:1" x14ac:dyDescent="0.2">
      <c r="A424" s="61"/>
    </row>
    <row r="425" spans="1:1" x14ac:dyDescent="0.2">
      <c r="A425" s="61"/>
    </row>
    <row r="426" spans="1:1" x14ac:dyDescent="0.2">
      <c r="A426" s="61"/>
    </row>
    <row r="427" spans="1:1" x14ac:dyDescent="0.2">
      <c r="A427" s="61"/>
    </row>
    <row r="428" spans="1:1" x14ac:dyDescent="0.2">
      <c r="A428" s="61"/>
    </row>
    <row r="429" spans="1:1" x14ac:dyDescent="0.2">
      <c r="A429" s="61"/>
    </row>
    <row r="430" spans="1:1" x14ac:dyDescent="0.2">
      <c r="A430" s="61"/>
    </row>
    <row r="431" spans="1:1" x14ac:dyDescent="0.2">
      <c r="A431" s="61"/>
    </row>
    <row r="432" spans="1:1" x14ac:dyDescent="0.2">
      <c r="A432" s="61"/>
    </row>
    <row r="433" spans="1:1" x14ac:dyDescent="0.2">
      <c r="A433" s="61"/>
    </row>
    <row r="434" spans="1:1" x14ac:dyDescent="0.2">
      <c r="A434" s="61"/>
    </row>
    <row r="435" spans="1:1" x14ac:dyDescent="0.2">
      <c r="A435" s="61"/>
    </row>
    <row r="436" spans="1:1" x14ac:dyDescent="0.2">
      <c r="A436" s="61"/>
    </row>
    <row r="437" spans="1:1" x14ac:dyDescent="0.2">
      <c r="A437" s="61"/>
    </row>
    <row r="438" spans="1:1" x14ac:dyDescent="0.2">
      <c r="A438" s="61"/>
    </row>
    <row r="439" spans="1:1" x14ac:dyDescent="0.2">
      <c r="A439" s="61"/>
    </row>
    <row r="440" spans="1:1" x14ac:dyDescent="0.2">
      <c r="A440" s="61"/>
    </row>
    <row r="441" spans="1:1" x14ac:dyDescent="0.2">
      <c r="A441" s="61"/>
    </row>
    <row r="442" spans="1:1" x14ac:dyDescent="0.2">
      <c r="A442" s="61"/>
    </row>
    <row r="443" spans="1:1" x14ac:dyDescent="0.2">
      <c r="A443" s="61"/>
    </row>
    <row r="444" spans="1:1" x14ac:dyDescent="0.2">
      <c r="A444" s="61"/>
    </row>
    <row r="445" spans="1:1" x14ac:dyDescent="0.2">
      <c r="A445" s="61"/>
    </row>
    <row r="446" spans="1:1" x14ac:dyDescent="0.2">
      <c r="A446" s="61"/>
    </row>
    <row r="447" spans="1:1" x14ac:dyDescent="0.2">
      <c r="A447" s="61"/>
    </row>
    <row r="448" spans="1:1" x14ac:dyDescent="0.2">
      <c r="A448" s="61"/>
    </row>
    <row r="449" spans="1:1" x14ac:dyDescent="0.2">
      <c r="A449" s="61"/>
    </row>
    <row r="450" spans="1:1" x14ac:dyDescent="0.2">
      <c r="A450" s="61"/>
    </row>
    <row r="451" spans="1:1" x14ac:dyDescent="0.2">
      <c r="A451" s="61"/>
    </row>
    <row r="452" spans="1:1" x14ac:dyDescent="0.2">
      <c r="A452" s="61"/>
    </row>
    <row r="453" spans="1:1" x14ac:dyDescent="0.2">
      <c r="A453" s="61"/>
    </row>
    <row r="454" spans="1:1" x14ac:dyDescent="0.2">
      <c r="A454" s="61"/>
    </row>
    <row r="455" spans="1:1" x14ac:dyDescent="0.2">
      <c r="A455" s="61"/>
    </row>
    <row r="456" spans="1:1" x14ac:dyDescent="0.2">
      <c r="A456" s="61"/>
    </row>
    <row r="457" spans="1:1" x14ac:dyDescent="0.2">
      <c r="A457" s="61"/>
    </row>
    <row r="458" spans="1:1" x14ac:dyDescent="0.2">
      <c r="A458" s="61"/>
    </row>
    <row r="459" spans="1:1" x14ac:dyDescent="0.2">
      <c r="A459" s="61"/>
    </row>
    <row r="460" spans="1:1" x14ac:dyDescent="0.2">
      <c r="A460" s="61"/>
    </row>
    <row r="461" spans="1:1" x14ac:dyDescent="0.2">
      <c r="A461" s="61"/>
    </row>
    <row r="462" spans="1:1" x14ac:dyDescent="0.2">
      <c r="A462" s="61"/>
    </row>
    <row r="463" spans="1:1" x14ac:dyDescent="0.2">
      <c r="A463" s="61"/>
    </row>
    <row r="464" spans="1:1" x14ac:dyDescent="0.2">
      <c r="A464" s="61"/>
    </row>
    <row r="465" spans="1:1" x14ac:dyDescent="0.2">
      <c r="A465" s="61"/>
    </row>
    <row r="466" spans="1:1" x14ac:dyDescent="0.2">
      <c r="A466" s="61"/>
    </row>
    <row r="467" spans="1:1" x14ac:dyDescent="0.2">
      <c r="A467" s="61"/>
    </row>
    <row r="468" spans="1:1" x14ac:dyDescent="0.2">
      <c r="A468" s="61"/>
    </row>
    <row r="469" spans="1:1" x14ac:dyDescent="0.2">
      <c r="A469" s="61"/>
    </row>
    <row r="470" spans="1:1" x14ac:dyDescent="0.2">
      <c r="A470" s="61"/>
    </row>
    <row r="471" spans="1:1" x14ac:dyDescent="0.2">
      <c r="A471" s="61"/>
    </row>
    <row r="472" spans="1:1" x14ac:dyDescent="0.2">
      <c r="A472" s="61"/>
    </row>
    <row r="473" spans="1:1" x14ac:dyDescent="0.2">
      <c r="A473" s="61"/>
    </row>
    <row r="474" spans="1:1" x14ac:dyDescent="0.2">
      <c r="A474" s="61"/>
    </row>
    <row r="475" spans="1:1" x14ac:dyDescent="0.2">
      <c r="A475" s="61"/>
    </row>
    <row r="476" spans="1:1" x14ac:dyDescent="0.2">
      <c r="A476" s="61"/>
    </row>
    <row r="477" spans="1:1" x14ac:dyDescent="0.2">
      <c r="A477" s="61"/>
    </row>
    <row r="478" spans="1:1" x14ac:dyDescent="0.2">
      <c r="A478" s="61"/>
    </row>
    <row r="479" spans="1:1" x14ac:dyDescent="0.2">
      <c r="A479" s="61"/>
    </row>
    <row r="480" spans="1:1" x14ac:dyDescent="0.2">
      <c r="A480" s="61"/>
    </row>
    <row r="481" spans="1:1" x14ac:dyDescent="0.2">
      <c r="A481" s="61"/>
    </row>
    <row r="482" spans="1:1" x14ac:dyDescent="0.2">
      <c r="A482" s="61"/>
    </row>
    <row r="483" spans="1:1" x14ac:dyDescent="0.2">
      <c r="A483" s="61"/>
    </row>
    <row r="484" spans="1:1" x14ac:dyDescent="0.2">
      <c r="A484" s="61"/>
    </row>
    <row r="485" spans="1:1" x14ac:dyDescent="0.2">
      <c r="A485" s="61"/>
    </row>
    <row r="486" spans="1:1" x14ac:dyDescent="0.2">
      <c r="A486" s="61"/>
    </row>
    <row r="487" spans="1:1" x14ac:dyDescent="0.2">
      <c r="A487" s="61"/>
    </row>
    <row r="488" spans="1:1" x14ac:dyDescent="0.2">
      <c r="A488" s="61"/>
    </row>
    <row r="489" spans="1:1" x14ac:dyDescent="0.2">
      <c r="A489" s="61"/>
    </row>
    <row r="490" spans="1:1" x14ac:dyDescent="0.2">
      <c r="A490" s="61"/>
    </row>
    <row r="491" spans="1:1" x14ac:dyDescent="0.2">
      <c r="A491" s="61"/>
    </row>
    <row r="492" spans="1:1" x14ac:dyDescent="0.2">
      <c r="A492" s="61"/>
    </row>
    <row r="493" spans="1:1" x14ac:dyDescent="0.2">
      <c r="A493" s="61"/>
    </row>
    <row r="494" spans="1:1" x14ac:dyDescent="0.2">
      <c r="A494" s="61"/>
    </row>
    <row r="495" spans="1:1" x14ac:dyDescent="0.2">
      <c r="A495" s="61"/>
    </row>
    <row r="496" spans="1:1" x14ac:dyDescent="0.2">
      <c r="A496" s="61"/>
    </row>
    <row r="497" spans="1:1" x14ac:dyDescent="0.2">
      <c r="A497" s="61"/>
    </row>
    <row r="498" spans="1:1" x14ac:dyDescent="0.2">
      <c r="A498" s="61"/>
    </row>
    <row r="499" spans="1:1" x14ac:dyDescent="0.2">
      <c r="A499" s="61"/>
    </row>
    <row r="500" spans="1:1" x14ac:dyDescent="0.2">
      <c r="A500" s="61"/>
    </row>
    <row r="501" spans="1:1" x14ac:dyDescent="0.2">
      <c r="A501" s="61"/>
    </row>
    <row r="502" spans="1:1" x14ac:dyDescent="0.2">
      <c r="A502" s="61"/>
    </row>
    <row r="503" spans="1:1" x14ac:dyDescent="0.2">
      <c r="A503" s="61"/>
    </row>
    <row r="504" spans="1:1" x14ac:dyDescent="0.2">
      <c r="A504" s="61"/>
    </row>
    <row r="505" spans="1:1" x14ac:dyDescent="0.2">
      <c r="A505" s="61"/>
    </row>
    <row r="506" spans="1:1" x14ac:dyDescent="0.2">
      <c r="A506" s="61"/>
    </row>
    <row r="507" spans="1:1" x14ac:dyDescent="0.2">
      <c r="A507" s="61"/>
    </row>
    <row r="508" spans="1:1" x14ac:dyDescent="0.2">
      <c r="A508" s="61"/>
    </row>
    <row r="509" spans="1:1" x14ac:dyDescent="0.2">
      <c r="A509" s="61"/>
    </row>
    <row r="510" spans="1:1" x14ac:dyDescent="0.2">
      <c r="A510" s="61"/>
    </row>
    <row r="511" spans="1:1" x14ac:dyDescent="0.2">
      <c r="A511" s="61"/>
    </row>
    <row r="512" spans="1:1" x14ac:dyDescent="0.2">
      <c r="A512" s="61"/>
    </row>
    <row r="513" spans="1:1" x14ac:dyDescent="0.2">
      <c r="A513" s="61"/>
    </row>
    <row r="514" spans="1:1" x14ac:dyDescent="0.2">
      <c r="A514" s="61"/>
    </row>
    <row r="515" spans="1:1" x14ac:dyDescent="0.2">
      <c r="A515" s="61"/>
    </row>
    <row r="516" spans="1:1" x14ac:dyDescent="0.2">
      <c r="A516" s="61"/>
    </row>
    <row r="517" spans="1:1" x14ac:dyDescent="0.2">
      <c r="A517" s="61"/>
    </row>
    <row r="518" spans="1:1" x14ac:dyDescent="0.2">
      <c r="A518" s="61"/>
    </row>
    <row r="519" spans="1:1" x14ac:dyDescent="0.2">
      <c r="A519" s="61"/>
    </row>
    <row r="520" spans="1:1" x14ac:dyDescent="0.2">
      <c r="A520" s="61"/>
    </row>
    <row r="521" spans="1:1" x14ac:dyDescent="0.2">
      <c r="A521" s="61"/>
    </row>
    <row r="522" spans="1:1" x14ac:dyDescent="0.2">
      <c r="A522" s="61"/>
    </row>
    <row r="523" spans="1:1" x14ac:dyDescent="0.2">
      <c r="A523" s="61"/>
    </row>
    <row r="524" spans="1:1" x14ac:dyDescent="0.2">
      <c r="A524" s="61"/>
    </row>
    <row r="525" spans="1:1" x14ac:dyDescent="0.2">
      <c r="A525" s="61"/>
    </row>
    <row r="526" spans="1:1" x14ac:dyDescent="0.2">
      <c r="A526" s="61"/>
    </row>
    <row r="527" spans="1:1" x14ac:dyDescent="0.2">
      <c r="A527" s="61"/>
    </row>
    <row r="528" spans="1:1" x14ac:dyDescent="0.2">
      <c r="A528" s="61"/>
    </row>
    <row r="529" spans="1:1" x14ac:dyDescent="0.2">
      <c r="A529" s="61"/>
    </row>
    <row r="530" spans="1:1" x14ac:dyDescent="0.2">
      <c r="A530" s="61"/>
    </row>
    <row r="531" spans="1:1" x14ac:dyDescent="0.2">
      <c r="A531" s="61"/>
    </row>
    <row r="532" spans="1:1" x14ac:dyDescent="0.2">
      <c r="A532" s="61"/>
    </row>
    <row r="533" spans="1:1" x14ac:dyDescent="0.2">
      <c r="A533" s="61"/>
    </row>
    <row r="534" spans="1:1" x14ac:dyDescent="0.2">
      <c r="A534" s="61"/>
    </row>
    <row r="535" spans="1:1" x14ac:dyDescent="0.2">
      <c r="A535" s="61"/>
    </row>
    <row r="536" spans="1:1" x14ac:dyDescent="0.2">
      <c r="A536" s="61"/>
    </row>
    <row r="537" spans="1:1" x14ac:dyDescent="0.2">
      <c r="A537" s="61"/>
    </row>
    <row r="538" spans="1:1" x14ac:dyDescent="0.2">
      <c r="A538" s="61"/>
    </row>
    <row r="539" spans="1:1" x14ac:dyDescent="0.2">
      <c r="A539" s="61"/>
    </row>
    <row r="540" spans="1:1" x14ac:dyDescent="0.2">
      <c r="A540" s="61"/>
    </row>
    <row r="541" spans="1:1" x14ac:dyDescent="0.2">
      <c r="A541" s="61"/>
    </row>
    <row r="542" spans="1:1" x14ac:dyDescent="0.2">
      <c r="A542" s="61"/>
    </row>
    <row r="543" spans="1:1" x14ac:dyDescent="0.2">
      <c r="A543" s="61"/>
    </row>
    <row r="544" spans="1:1" x14ac:dyDescent="0.2">
      <c r="A544" s="61"/>
    </row>
    <row r="545" spans="1:1" x14ac:dyDescent="0.2">
      <c r="A545" s="61"/>
    </row>
    <row r="546" spans="1:1" x14ac:dyDescent="0.2">
      <c r="A546" s="61"/>
    </row>
    <row r="547" spans="1:1" x14ac:dyDescent="0.2">
      <c r="A547" s="61"/>
    </row>
    <row r="548" spans="1:1" x14ac:dyDescent="0.2">
      <c r="A548" s="61"/>
    </row>
    <row r="549" spans="1:1" x14ac:dyDescent="0.2">
      <c r="A549" s="61"/>
    </row>
    <row r="550" spans="1:1" x14ac:dyDescent="0.2">
      <c r="A550" s="61"/>
    </row>
    <row r="551" spans="1:1" x14ac:dyDescent="0.2">
      <c r="A551" s="61"/>
    </row>
    <row r="552" spans="1:1" x14ac:dyDescent="0.2">
      <c r="A552" s="61"/>
    </row>
    <row r="553" spans="1:1" x14ac:dyDescent="0.2">
      <c r="A553" s="61"/>
    </row>
    <row r="554" spans="1:1" x14ac:dyDescent="0.2">
      <c r="A554" s="61"/>
    </row>
    <row r="555" spans="1:1" x14ac:dyDescent="0.2">
      <c r="A555" s="61"/>
    </row>
    <row r="556" spans="1:1" x14ac:dyDescent="0.2">
      <c r="A556" s="61"/>
    </row>
    <row r="557" spans="1:1" x14ac:dyDescent="0.2">
      <c r="A557" s="61"/>
    </row>
    <row r="558" spans="1:1" x14ac:dyDescent="0.2">
      <c r="A558" s="61"/>
    </row>
    <row r="559" spans="1:1" x14ac:dyDescent="0.2">
      <c r="A559" s="61"/>
    </row>
    <row r="560" spans="1:1" x14ac:dyDescent="0.2">
      <c r="A560" s="61"/>
    </row>
    <row r="561" spans="1:1" x14ac:dyDescent="0.2">
      <c r="A561" s="61"/>
    </row>
    <row r="562" spans="1:1" x14ac:dyDescent="0.2">
      <c r="A562" s="61"/>
    </row>
    <row r="563" spans="1:1" x14ac:dyDescent="0.2">
      <c r="A563" s="61"/>
    </row>
    <row r="564" spans="1:1" x14ac:dyDescent="0.2">
      <c r="A564" s="61"/>
    </row>
    <row r="565" spans="1:1" x14ac:dyDescent="0.2">
      <c r="A565" s="61"/>
    </row>
    <row r="566" spans="1:1" x14ac:dyDescent="0.2">
      <c r="A566" s="61"/>
    </row>
    <row r="567" spans="1:1" x14ac:dyDescent="0.2">
      <c r="A567" s="61"/>
    </row>
    <row r="568" spans="1:1" x14ac:dyDescent="0.2">
      <c r="A568" s="61"/>
    </row>
    <row r="569" spans="1:1" x14ac:dyDescent="0.2">
      <c r="A569" s="61"/>
    </row>
    <row r="570" spans="1:1" x14ac:dyDescent="0.2">
      <c r="A570" s="61"/>
    </row>
    <row r="571" spans="1:1" x14ac:dyDescent="0.2">
      <c r="A571" s="61"/>
    </row>
    <row r="572" spans="1:1" x14ac:dyDescent="0.2">
      <c r="A572" s="61"/>
    </row>
    <row r="573" spans="1:1" x14ac:dyDescent="0.2">
      <c r="A573" s="61"/>
    </row>
    <row r="574" spans="1:1" x14ac:dyDescent="0.2">
      <c r="A574" s="61"/>
    </row>
    <row r="575" spans="1:1" x14ac:dyDescent="0.2">
      <c r="A575" s="61"/>
    </row>
    <row r="576" spans="1:1" x14ac:dyDescent="0.2">
      <c r="A576" s="61"/>
    </row>
    <row r="577" spans="1:1" x14ac:dyDescent="0.2">
      <c r="A577" s="61"/>
    </row>
    <row r="578" spans="1:1" x14ac:dyDescent="0.2">
      <c r="A578" s="61"/>
    </row>
    <row r="579" spans="1:1" x14ac:dyDescent="0.2">
      <c r="A579" s="61"/>
    </row>
    <row r="580" spans="1:1" x14ac:dyDescent="0.2">
      <c r="A580" s="61"/>
    </row>
    <row r="581" spans="1:1" x14ac:dyDescent="0.2">
      <c r="A581" s="61"/>
    </row>
    <row r="582" spans="1:1" x14ac:dyDescent="0.2">
      <c r="A582" s="61"/>
    </row>
    <row r="583" spans="1:1" x14ac:dyDescent="0.2">
      <c r="A583" s="61"/>
    </row>
    <row r="584" spans="1:1" x14ac:dyDescent="0.2">
      <c r="A584" s="61"/>
    </row>
    <row r="585" spans="1:1" x14ac:dyDescent="0.2">
      <c r="A585" s="61"/>
    </row>
    <row r="586" spans="1:1" x14ac:dyDescent="0.2">
      <c r="A586" s="61"/>
    </row>
    <row r="587" spans="1:1" x14ac:dyDescent="0.2">
      <c r="A587" s="61"/>
    </row>
    <row r="588" spans="1:1" x14ac:dyDescent="0.2">
      <c r="A588" s="61"/>
    </row>
    <row r="589" spans="1:1" x14ac:dyDescent="0.2">
      <c r="A589" s="61"/>
    </row>
    <row r="590" spans="1:1" x14ac:dyDescent="0.2">
      <c r="A590" s="61"/>
    </row>
    <row r="591" spans="1:1" x14ac:dyDescent="0.2">
      <c r="A591" s="61"/>
    </row>
    <row r="592" spans="1:1" x14ac:dyDescent="0.2">
      <c r="A592" s="61"/>
    </row>
    <row r="593" spans="1:1" x14ac:dyDescent="0.2">
      <c r="A593" s="61"/>
    </row>
    <row r="594" spans="1:1" x14ac:dyDescent="0.2">
      <c r="A594" s="61"/>
    </row>
    <row r="595" spans="1:1" x14ac:dyDescent="0.2">
      <c r="A595" s="61"/>
    </row>
    <row r="596" spans="1:1" x14ac:dyDescent="0.2">
      <c r="A596" s="61"/>
    </row>
    <row r="597" spans="1:1" x14ac:dyDescent="0.2">
      <c r="A597" s="61"/>
    </row>
    <row r="598" spans="1:1" x14ac:dyDescent="0.2">
      <c r="A598" s="61"/>
    </row>
    <row r="599" spans="1:1" x14ac:dyDescent="0.2">
      <c r="A599" s="61"/>
    </row>
    <row r="600" spans="1:1" x14ac:dyDescent="0.2">
      <c r="A600" s="61"/>
    </row>
    <row r="601" spans="1:1" x14ac:dyDescent="0.2">
      <c r="A601" s="61"/>
    </row>
    <row r="602" spans="1:1" x14ac:dyDescent="0.2">
      <c r="A602" s="61"/>
    </row>
    <row r="603" spans="1:1" x14ac:dyDescent="0.2">
      <c r="A603" s="61"/>
    </row>
    <row r="604" spans="1:1" x14ac:dyDescent="0.2">
      <c r="A604" s="61"/>
    </row>
    <row r="605" spans="1:1" x14ac:dyDescent="0.2">
      <c r="A605" s="61"/>
    </row>
    <row r="606" spans="1:1" x14ac:dyDescent="0.2">
      <c r="A606" s="61"/>
    </row>
    <row r="607" spans="1:1" x14ac:dyDescent="0.2">
      <c r="A607" s="61"/>
    </row>
    <row r="608" spans="1:1" x14ac:dyDescent="0.2">
      <c r="A608" s="61"/>
    </row>
    <row r="609" spans="1:1" x14ac:dyDescent="0.2">
      <c r="A609" s="61"/>
    </row>
    <row r="610" spans="1:1" x14ac:dyDescent="0.2">
      <c r="A610" s="61"/>
    </row>
    <row r="611" spans="1:1" x14ac:dyDescent="0.2">
      <c r="A611" s="61"/>
    </row>
    <row r="612" spans="1:1" x14ac:dyDescent="0.2">
      <c r="A612" s="61"/>
    </row>
    <row r="613" spans="1:1" x14ac:dyDescent="0.2">
      <c r="A613" s="61"/>
    </row>
    <row r="614" spans="1:1" x14ac:dyDescent="0.2">
      <c r="A614" s="61"/>
    </row>
    <row r="615" spans="1:1" x14ac:dyDescent="0.2">
      <c r="A615" s="61"/>
    </row>
    <row r="616" spans="1:1" x14ac:dyDescent="0.2">
      <c r="A616" s="61"/>
    </row>
    <row r="617" spans="1:1" x14ac:dyDescent="0.2">
      <c r="A617" s="61"/>
    </row>
    <row r="618" spans="1:1" x14ac:dyDescent="0.2">
      <c r="A618" s="61"/>
    </row>
    <row r="619" spans="1:1" x14ac:dyDescent="0.2">
      <c r="A619" s="61"/>
    </row>
    <row r="620" spans="1:1" x14ac:dyDescent="0.2">
      <c r="A620" s="61"/>
    </row>
    <row r="621" spans="1:1" x14ac:dyDescent="0.2">
      <c r="A621" s="61"/>
    </row>
    <row r="622" spans="1:1" x14ac:dyDescent="0.2">
      <c r="A622" s="61"/>
    </row>
    <row r="623" spans="1:1" x14ac:dyDescent="0.2">
      <c r="A623" s="61"/>
    </row>
    <row r="624" spans="1:1" x14ac:dyDescent="0.2">
      <c r="A624" s="61"/>
    </row>
    <row r="625" spans="1:1" x14ac:dyDescent="0.2">
      <c r="A625" s="61"/>
    </row>
    <row r="626" spans="1:1" x14ac:dyDescent="0.2">
      <c r="A626" s="61"/>
    </row>
    <row r="627" spans="1:1" x14ac:dyDescent="0.2">
      <c r="A627" s="61"/>
    </row>
    <row r="628" spans="1:1" x14ac:dyDescent="0.2">
      <c r="A628" s="61"/>
    </row>
    <row r="629" spans="1:1" x14ac:dyDescent="0.2">
      <c r="A629" s="61"/>
    </row>
    <row r="630" spans="1:1" x14ac:dyDescent="0.2">
      <c r="A630" s="61"/>
    </row>
    <row r="631" spans="1:1" x14ac:dyDescent="0.2">
      <c r="A631" s="61"/>
    </row>
    <row r="632" spans="1:1" x14ac:dyDescent="0.2">
      <c r="A632" s="61"/>
    </row>
    <row r="633" spans="1:1" x14ac:dyDescent="0.2">
      <c r="A633" s="61"/>
    </row>
    <row r="634" spans="1:1" x14ac:dyDescent="0.2">
      <c r="A634" s="61"/>
    </row>
    <row r="635" spans="1:1" x14ac:dyDescent="0.2">
      <c r="A635" s="61"/>
    </row>
    <row r="636" spans="1:1" x14ac:dyDescent="0.2">
      <c r="A636" s="61"/>
    </row>
    <row r="637" spans="1:1" x14ac:dyDescent="0.2">
      <c r="A637" s="61"/>
    </row>
    <row r="638" spans="1:1" x14ac:dyDescent="0.2">
      <c r="A638" s="61"/>
    </row>
    <row r="639" spans="1:1" x14ac:dyDescent="0.2">
      <c r="A639" s="61"/>
    </row>
    <row r="640" spans="1:1" x14ac:dyDescent="0.2">
      <c r="A640" s="61"/>
    </row>
    <row r="641" spans="1:1" x14ac:dyDescent="0.2">
      <c r="A641" s="61"/>
    </row>
    <row r="642" spans="1:1" x14ac:dyDescent="0.2">
      <c r="A642" s="61"/>
    </row>
    <row r="643" spans="1:1" x14ac:dyDescent="0.2">
      <c r="A643" s="61"/>
    </row>
    <row r="644" spans="1:1" x14ac:dyDescent="0.2">
      <c r="A644" s="61"/>
    </row>
    <row r="645" spans="1:1" x14ac:dyDescent="0.2">
      <c r="A645" s="61"/>
    </row>
    <row r="646" spans="1:1" x14ac:dyDescent="0.2">
      <c r="A646" s="61"/>
    </row>
    <row r="647" spans="1:1" x14ac:dyDescent="0.2">
      <c r="A647" s="61"/>
    </row>
    <row r="648" spans="1:1" x14ac:dyDescent="0.2">
      <c r="A648" s="61"/>
    </row>
    <row r="649" spans="1:1" x14ac:dyDescent="0.2">
      <c r="A649" s="61"/>
    </row>
    <row r="650" spans="1:1" x14ac:dyDescent="0.2">
      <c r="A650" s="61"/>
    </row>
    <row r="651" spans="1:1" x14ac:dyDescent="0.2">
      <c r="A651" s="61"/>
    </row>
    <row r="652" spans="1:1" x14ac:dyDescent="0.2">
      <c r="A652" s="61"/>
    </row>
    <row r="653" spans="1:1" x14ac:dyDescent="0.2">
      <c r="A653" s="61"/>
    </row>
    <row r="654" spans="1:1" x14ac:dyDescent="0.2">
      <c r="A654" s="61"/>
    </row>
    <row r="655" spans="1:1" x14ac:dyDescent="0.2">
      <c r="A655" s="61"/>
    </row>
    <row r="656" spans="1:1" x14ac:dyDescent="0.2">
      <c r="A656" s="61"/>
    </row>
    <row r="657" spans="1:1" x14ac:dyDescent="0.2">
      <c r="A657" s="61"/>
    </row>
    <row r="658" spans="1:1" x14ac:dyDescent="0.2">
      <c r="A658" s="61"/>
    </row>
    <row r="659" spans="1:1" x14ac:dyDescent="0.2">
      <c r="A659" s="61"/>
    </row>
    <row r="660" spans="1:1" x14ac:dyDescent="0.2">
      <c r="A660" s="61"/>
    </row>
    <row r="661" spans="1:1" x14ac:dyDescent="0.2">
      <c r="A661" s="61"/>
    </row>
    <row r="662" spans="1:1" x14ac:dyDescent="0.2">
      <c r="A662" s="61"/>
    </row>
    <row r="663" spans="1:1" x14ac:dyDescent="0.2">
      <c r="A663" s="61"/>
    </row>
    <row r="664" spans="1:1" x14ac:dyDescent="0.2">
      <c r="A664" s="61"/>
    </row>
    <row r="665" spans="1:1" x14ac:dyDescent="0.2">
      <c r="A665" s="61"/>
    </row>
    <row r="666" spans="1:1" x14ac:dyDescent="0.2">
      <c r="A666" s="61"/>
    </row>
    <row r="667" spans="1:1" x14ac:dyDescent="0.2">
      <c r="A667" s="61"/>
    </row>
    <row r="668" spans="1:1" x14ac:dyDescent="0.2">
      <c r="A668" s="61"/>
    </row>
    <row r="669" spans="1:1" x14ac:dyDescent="0.2">
      <c r="A669" s="61"/>
    </row>
    <row r="670" spans="1:1" x14ac:dyDescent="0.2">
      <c r="A670" s="61"/>
    </row>
    <row r="671" spans="1:1" x14ac:dyDescent="0.2">
      <c r="A671" s="61"/>
    </row>
    <row r="672" spans="1:1" x14ac:dyDescent="0.2">
      <c r="A672" s="61"/>
    </row>
    <row r="673" spans="1:1" x14ac:dyDescent="0.2">
      <c r="A673" s="61"/>
    </row>
    <row r="674" spans="1:1" x14ac:dyDescent="0.2">
      <c r="A674" s="61"/>
    </row>
    <row r="675" spans="1:1" x14ac:dyDescent="0.2">
      <c r="A675" s="61"/>
    </row>
    <row r="676" spans="1:1" x14ac:dyDescent="0.2">
      <c r="A676" s="61"/>
    </row>
    <row r="677" spans="1:1" x14ac:dyDescent="0.2">
      <c r="A677" s="61"/>
    </row>
    <row r="678" spans="1:1" x14ac:dyDescent="0.2">
      <c r="A678" s="61"/>
    </row>
    <row r="679" spans="1:1" x14ac:dyDescent="0.2">
      <c r="A679" s="61"/>
    </row>
    <row r="680" spans="1:1" x14ac:dyDescent="0.2">
      <c r="A680" s="61"/>
    </row>
    <row r="681" spans="1:1" x14ac:dyDescent="0.2">
      <c r="A681" s="61"/>
    </row>
    <row r="682" spans="1:1" x14ac:dyDescent="0.2">
      <c r="A682" s="61"/>
    </row>
    <row r="683" spans="1:1" x14ac:dyDescent="0.2">
      <c r="A683" s="61"/>
    </row>
    <row r="684" spans="1:1" x14ac:dyDescent="0.2">
      <c r="A684" s="61"/>
    </row>
    <row r="685" spans="1:1" x14ac:dyDescent="0.2">
      <c r="A685" s="61"/>
    </row>
    <row r="686" spans="1:1" x14ac:dyDescent="0.2">
      <c r="A686" s="61"/>
    </row>
    <row r="687" spans="1:1" x14ac:dyDescent="0.2">
      <c r="A687" s="61"/>
    </row>
    <row r="688" spans="1:1" x14ac:dyDescent="0.2">
      <c r="A688" s="61"/>
    </row>
    <row r="689" spans="1:1" x14ac:dyDescent="0.2">
      <c r="A689" s="61"/>
    </row>
    <row r="690" spans="1:1" x14ac:dyDescent="0.2">
      <c r="A690" s="61"/>
    </row>
    <row r="691" spans="1:1" x14ac:dyDescent="0.2">
      <c r="A691" s="61"/>
    </row>
    <row r="692" spans="1:1" x14ac:dyDescent="0.2">
      <c r="A692" s="61"/>
    </row>
    <row r="693" spans="1:1" x14ac:dyDescent="0.2">
      <c r="A693" s="61"/>
    </row>
    <row r="694" spans="1:1" x14ac:dyDescent="0.2">
      <c r="A694" s="61"/>
    </row>
    <row r="695" spans="1:1" x14ac:dyDescent="0.2">
      <c r="A695" s="61"/>
    </row>
    <row r="696" spans="1:1" x14ac:dyDescent="0.2">
      <c r="A696" s="61"/>
    </row>
    <row r="697" spans="1:1" x14ac:dyDescent="0.2">
      <c r="A697" s="61"/>
    </row>
    <row r="698" spans="1:1" x14ac:dyDescent="0.2">
      <c r="A698" s="61"/>
    </row>
    <row r="699" spans="1:1" x14ac:dyDescent="0.2">
      <c r="A699" s="61"/>
    </row>
    <row r="700" spans="1:1" x14ac:dyDescent="0.2">
      <c r="A700" s="61"/>
    </row>
    <row r="701" spans="1:1" x14ac:dyDescent="0.2">
      <c r="A701" s="61"/>
    </row>
    <row r="702" spans="1:1" x14ac:dyDescent="0.2">
      <c r="A702" s="61"/>
    </row>
    <row r="703" spans="1:1" x14ac:dyDescent="0.2">
      <c r="A703" s="61"/>
    </row>
    <row r="704" spans="1:1" x14ac:dyDescent="0.2">
      <c r="A704" s="61"/>
    </row>
    <row r="705" spans="1:1" x14ac:dyDescent="0.2">
      <c r="A705" s="61"/>
    </row>
    <row r="706" spans="1:1" x14ac:dyDescent="0.2">
      <c r="A706" s="61"/>
    </row>
    <row r="707" spans="1:1" x14ac:dyDescent="0.2">
      <c r="A707" s="61"/>
    </row>
    <row r="708" spans="1:1" x14ac:dyDescent="0.2">
      <c r="A708" s="61"/>
    </row>
    <row r="709" spans="1:1" x14ac:dyDescent="0.2">
      <c r="A709" s="61"/>
    </row>
    <row r="710" spans="1:1" x14ac:dyDescent="0.2">
      <c r="A710" s="61"/>
    </row>
    <row r="711" spans="1:1" x14ac:dyDescent="0.2">
      <c r="A711" s="61"/>
    </row>
    <row r="712" spans="1:1" x14ac:dyDescent="0.2">
      <c r="A712" s="61"/>
    </row>
    <row r="713" spans="1:1" x14ac:dyDescent="0.2">
      <c r="A713" s="61"/>
    </row>
    <row r="714" spans="1:1" x14ac:dyDescent="0.2">
      <c r="A714" s="61"/>
    </row>
    <row r="715" spans="1:1" x14ac:dyDescent="0.2">
      <c r="A715" s="61"/>
    </row>
    <row r="716" spans="1:1" x14ac:dyDescent="0.2">
      <c r="A716" s="61"/>
    </row>
    <row r="717" spans="1:1" x14ac:dyDescent="0.2">
      <c r="A717" s="61"/>
    </row>
    <row r="718" spans="1:1" x14ac:dyDescent="0.2">
      <c r="A718" s="61"/>
    </row>
    <row r="719" spans="1:1" x14ac:dyDescent="0.2">
      <c r="A719" s="61"/>
    </row>
    <row r="720" spans="1:1" x14ac:dyDescent="0.2">
      <c r="A720" s="61"/>
    </row>
    <row r="721" spans="1:1" x14ac:dyDescent="0.2">
      <c r="A721" s="61"/>
    </row>
    <row r="722" spans="1:1" x14ac:dyDescent="0.2">
      <c r="A722" s="61"/>
    </row>
    <row r="723" spans="1:1" x14ac:dyDescent="0.2">
      <c r="A723" s="61"/>
    </row>
    <row r="724" spans="1:1" x14ac:dyDescent="0.2">
      <c r="A724" s="61"/>
    </row>
    <row r="725" spans="1:1" x14ac:dyDescent="0.2">
      <c r="A725" s="61"/>
    </row>
    <row r="726" spans="1:1" x14ac:dyDescent="0.2">
      <c r="A726" s="61"/>
    </row>
    <row r="727" spans="1:1" x14ac:dyDescent="0.2">
      <c r="A727" s="61"/>
    </row>
    <row r="728" spans="1:1" x14ac:dyDescent="0.2">
      <c r="A728" s="61"/>
    </row>
    <row r="729" spans="1:1" x14ac:dyDescent="0.2">
      <c r="A729" s="61"/>
    </row>
    <row r="730" spans="1:1" x14ac:dyDescent="0.2">
      <c r="A730" s="61"/>
    </row>
    <row r="731" spans="1:1" x14ac:dyDescent="0.2">
      <c r="A731" s="61"/>
    </row>
    <row r="732" spans="1:1" x14ac:dyDescent="0.2">
      <c r="A732" s="61"/>
    </row>
    <row r="733" spans="1:1" x14ac:dyDescent="0.2">
      <c r="A733" s="61"/>
    </row>
    <row r="734" spans="1:1" x14ac:dyDescent="0.2">
      <c r="A734" s="61"/>
    </row>
    <row r="735" spans="1:1" x14ac:dyDescent="0.2">
      <c r="A735" s="61"/>
    </row>
    <row r="736" spans="1:1" x14ac:dyDescent="0.2">
      <c r="A736" s="61"/>
    </row>
    <row r="737" spans="1:1" x14ac:dyDescent="0.2">
      <c r="A737" s="61"/>
    </row>
    <row r="738" spans="1:1" x14ac:dyDescent="0.2">
      <c r="A738" s="61"/>
    </row>
    <row r="739" spans="1:1" x14ac:dyDescent="0.2">
      <c r="A739" s="61"/>
    </row>
    <row r="740" spans="1:1" x14ac:dyDescent="0.2">
      <c r="A740" s="61"/>
    </row>
    <row r="741" spans="1:1" x14ac:dyDescent="0.2">
      <c r="A741" s="61"/>
    </row>
    <row r="742" spans="1:1" x14ac:dyDescent="0.2">
      <c r="A742" s="61"/>
    </row>
    <row r="743" spans="1:1" x14ac:dyDescent="0.2">
      <c r="A743" s="61"/>
    </row>
    <row r="744" spans="1:1" x14ac:dyDescent="0.2">
      <c r="A744" s="61"/>
    </row>
    <row r="745" spans="1:1" x14ac:dyDescent="0.2">
      <c r="A745" s="61"/>
    </row>
    <row r="746" spans="1:1" x14ac:dyDescent="0.2">
      <c r="A746" s="61"/>
    </row>
    <row r="747" spans="1:1" x14ac:dyDescent="0.2">
      <c r="A747" s="61"/>
    </row>
    <row r="748" spans="1:1" x14ac:dyDescent="0.2">
      <c r="A748" s="61"/>
    </row>
    <row r="749" spans="1:1" x14ac:dyDescent="0.2">
      <c r="A749" s="61"/>
    </row>
    <row r="750" spans="1:1" x14ac:dyDescent="0.2">
      <c r="A750" s="61"/>
    </row>
    <row r="751" spans="1:1" x14ac:dyDescent="0.2">
      <c r="A751" s="61"/>
    </row>
    <row r="752" spans="1:1" x14ac:dyDescent="0.2">
      <c r="A752" s="61"/>
    </row>
    <row r="753" spans="1:1" x14ac:dyDescent="0.2">
      <c r="A753" s="61"/>
    </row>
    <row r="754" spans="1:1" x14ac:dyDescent="0.2">
      <c r="A754" s="61"/>
    </row>
    <row r="755" spans="1:1" x14ac:dyDescent="0.2">
      <c r="A755" s="61"/>
    </row>
    <row r="756" spans="1:1" x14ac:dyDescent="0.2">
      <c r="A756" s="61"/>
    </row>
    <row r="757" spans="1:1" x14ac:dyDescent="0.2">
      <c r="A757" s="61"/>
    </row>
    <row r="758" spans="1:1" x14ac:dyDescent="0.2">
      <c r="A758" s="61"/>
    </row>
    <row r="759" spans="1:1" x14ac:dyDescent="0.2">
      <c r="A759" s="61"/>
    </row>
    <row r="760" spans="1:1" x14ac:dyDescent="0.2">
      <c r="A760" s="61"/>
    </row>
    <row r="761" spans="1:1" x14ac:dyDescent="0.2">
      <c r="A761" s="61"/>
    </row>
    <row r="762" spans="1:1" x14ac:dyDescent="0.2">
      <c r="A762" s="61"/>
    </row>
    <row r="763" spans="1:1" x14ac:dyDescent="0.2">
      <c r="A763" s="61"/>
    </row>
    <row r="764" spans="1:1" x14ac:dyDescent="0.2">
      <c r="A764" s="61"/>
    </row>
    <row r="765" spans="1:1" x14ac:dyDescent="0.2">
      <c r="A765" s="61"/>
    </row>
    <row r="766" spans="1:1" x14ac:dyDescent="0.2">
      <c r="A766" s="61"/>
    </row>
    <row r="767" spans="1:1" x14ac:dyDescent="0.2">
      <c r="A767" s="61"/>
    </row>
    <row r="768" spans="1:1" x14ac:dyDescent="0.2">
      <c r="A768" s="61"/>
    </row>
    <row r="769" spans="1:1" x14ac:dyDescent="0.2">
      <c r="A769" s="61"/>
    </row>
    <row r="770" spans="1:1" x14ac:dyDescent="0.2">
      <c r="A770" s="61"/>
    </row>
    <row r="771" spans="1:1" x14ac:dyDescent="0.2">
      <c r="A771" s="61"/>
    </row>
    <row r="772" spans="1:1" x14ac:dyDescent="0.2">
      <c r="A772" s="61"/>
    </row>
    <row r="773" spans="1:1" x14ac:dyDescent="0.2">
      <c r="A773" s="61"/>
    </row>
    <row r="774" spans="1:1" x14ac:dyDescent="0.2">
      <c r="A774" s="61"/>
    </row>
    <row r="775" spans="1:1" x14ac:dyDescent="0.2">
      <c r="A775" s="61"/>
    </row>
    <row r="776" spans="1:1" x14ac:dyDescent="0.2">
      <c r="A776" s="61"/>
    </row>
    <row r="777" spans="1:1" x14ac:dyDescent="0.2">
      <c r="A777" s="61"/>
    </row>
    <row r="778" spans="1:1" x14ac:dyDescent="0.2">
      <c r="A778" s="61"/>
    </row>
    <row r="779" spans="1:1" x14ac:dyDescent="0.2">
      <c r="A779" s="61"/>
    </row>
    <row r="780" spans="1:1" x14ac:dyDescent="0.2">
      <c r="A780" s="61"/>
    </row>
    <row r="781" spans="1:1" x14ac:dyDescent="0.2">
      <c r="A781" s="61"/>
    </row>
    <row r="782" spans="1:1" x14ac:dyDescent="0.2">
      <c r="A782" s="61"/>
    </row>
    <row r="783" spans="1:1" x14ac:dyDescent="0.2">
      <c r="A783" s="61"/>
    </row>
    <row r="784" spans="1:1" x14ac:dyDescent="0.2">
      <c r="A784" s="61"/>
    </row>
    <row r="785" spans="1:1" x14ac:dyDescent="0.2">
      <c r="A785" s="61"/>
    </row>
    <row r="786" spans="1:1" x14ac:dyDescent="0.2">
      <c r="A786" s="61"/>
    </row>
    <row r="787" spans="1:1" x14ac:dyDescent="0.2">
      <c r="A787" s="61"/>
    </row>
    <row r="788" spans="1:1" x14ac:dyDescent="0.2">
      <c r="A788" s="61"/>
    </row>
    <row r="789" spans="1:1" x14ac:dyDescent="0.2">
      <c r="A789" s="61"/>
    </row>
    <row r="790" spans="1:1" x14ac:dyDescent="0.2">
      <c r="A790" s="61"/>
    </row>
    <row r="791" spans="1:1" x14ac:dyDescent="0.2">
      <c r="A791" s="61"/>
    </row>
    <row r="792" spans="1:1" x14ac:dyDescent="0.2">
      <c r="A792" s="61"/>
    </row>
    <row r="793" spans="1:1" x14ac:dyDescent="0.2">
      <c r="A793" s="61"/>
    </row>
    <row r="794" spans="1:1" x14ac:dyDescent="0.2">
      <c r="A794" s="61"/>
    </row>
    <row r="795" spans="1:1" x14ac:dyDescent="0.2">
      <c r="A795" s="61"/>
    </row>
    <row r="796" spans="1:1" x14ac:dyDescent="0.2">
      <c r="A796" s="61"/>
    </row>
    <row r="797" spans="1:1" x14ac:dyDescent="0.2">
      <c r="A797" s="61"/>
    </row>
    <row r="798" spans="1:1" x14ac:dyDescent="0.2">
      <c r="A798" s="61"/>
    </row>
    <row r="799" spans="1:1" x14ac:dyDescent="0.2">
      <c r="A799" s="61"/>
    </row>
    <row r="800" spans="1:1" x14ac:dyDescent="0.2">
      <c r="A800" s="61"/>
    </row>
    <row r="801" spans="1:1" x14ac:dyDescent="0.2">
      <c r="A801" s="61"/>
    </row>
    <row r="802" spans="1:1" x14ac:dyDescent="0.2">
      <c r="A802" s="61"/>
    </row>
    <row r="803" spans="1:1" x14ac:dyDescent="0.2">
      <c r="A803" s="61"/>
    </row>
    <row r="804" spans="1:1" x14ac:dyDescent="0.2">
      <c r="A804" s="61"/>
    </row>
    <row r="805" spans="1:1" x14ac:dyDescent="0.2">
      <c r="A805" s="61"/>
    </row>
    <row r="806" spans="1:1" x14ac:dyDescent="0.2">
      <c r="A806" s="61"/>
    </row>
    <row r="807" spans="1:1" x14ac:dyDescent="0.2">
      <c r="A807" s="61"/>
    </row>
    <row r="808" spans="1:1" x14ac:dyDescent="0.2">
      <c r="A808" s="61"/>
    </row>
    <row r="809" spans="1:1" x14ac:dyDescent="0.2">
      <c r="A809" s="61"/>
    </row>
    <row r="810" spans="1:1" x14ac:dyDescent="0.2">
      <c r="A810" s="61"/>
    </row>
    <row r="811" spans="1:1" x14ac:dyDescent="0.2">
      <c r="A811" s="61"/>
    </row>
    <row r="812" spans="1:1" x14ac:dyDescent="0.2">
      <c r="A812" s="61"/>
    </row>
    <row r="813" spans="1:1" x14ac:dyDescent="0.2">
      <c r="A813" s="61"/>
    </row>
    <row r="814" spans="1:1" x14ac:dyDescent="0.2">
      <c r="A814" s="61"/>
    </row>
    <row r="815" spans="1:1" x14ac:dyDescent="0.2">
      <c r="A815" s="61"/>
    </row>
    <row r="816" spans="1:1" x14ac:dyDescent="0.2">
      <c r="A816" s="61"/>
    </row>
    <row r="817" spans="1:1" x14ac:dyDescent="0.2">
      <c r="A817" s="61"/>
    </row>
    <row r="818" spans="1:1" x14ac:dyDescent="0.2">
      <c r="A818" s="61"/>
    </row>
    <row r="819" spans="1:1" x14ac:dyDescent="0.2">
      <c r="A819" s="61"/>
    </row>
    <row r="820" spans="1:1" x14ac:dyDescent="0.2">
      <c r="A820" s="61"/>
    </row>
    <row r="821" spans="1:1" x14ac:dyDescent="0.2">
      <c r="A821" s="61"/>
    </row>
    <row r="822" spans="1:1" x14ac:dyDescent="0.2">
      <c r="A822" s="61"/>
    </row>
    <row r="823" spans="1:1" x14ac:dyDescent="0.2">
      <c r="A823" s="61"/>
    </row>
    <row r="824" spans="1:1" x14ac:dyDescent="0.2">
      <c r="A824" s="61"/>
    </row>
    <row r="825" spans="1:1" x14ac:dyDescent="0.2">
      <c r="A825" s="61"/>
    </row>
    <row r="826" spans="1:1" x14ac:dyDescent="0.2">
      <c r="A826" s="61"/>
    </row>
    <row r="827" spans="1:1" x14ac:dyDescent="0.2">
      <c r="A827" s="61"/>
    </row>
    <row r="828" spans="1:1" x14ac:dyDescent="0.2">
      <c r="A828" s="61"/>
    </row>
    <row r="829" spans="1:1" x14ac:dyDescent="0.2">
      <c r="A829" s="61"/>
    </row>
    <row r="830" spans="1:1" x14ac:dyDescent="0.2">
      <c r="A830" s="61"/>
    </row>
    <row r="831" spans="1:1" x14ac:dyDescent="0.2">
      <c r="A831" s="61"/>
    </row>
    <row r="832" spans="1:1" x14ac:dyDescent="0.2">
      <c r="A832" s="61"/>
    </row>
    <row r="833" spans="1:1" x14ac:dyDescent="0.2">
      <c r="A833" s="61"/>
    </row>
    <row r="834" spans="1:1" x14ac:dyDescent="0.2">
      <c r="A834" s="61"/>
    </row>
    <row r="835" spans="1:1" x14ac:dyDescent="0.2">
      <c r="A835" s="61"/>
    </row>
    <row r="836" spans="1:1" x14ac:dyDescent="0.2">
      <c r="A836" s="61"/>
    </row>
    <row r="837" spans="1:1" x14ac:dyDescent="0.2">
      <c r="A837" s="61"/>
    </row>
    <row r="838" spans="1:1" x14ac:dyDescent="0.2">
      <c r="A838" s="61"/>
    </row>
    <row r="839" spans="1:1" x14ac:dyDescent="0.2">
      <c r="A839" s="61"/>
    </row>
    <row r="840" spans="1:1" x14ac:dyDescent="0.2">
      <c r="A840" s="61"/>
    </row>
    <row r="841" spans="1:1" x14ac:dyDescent="0.2">
      <c r="A841" s="61"/>
    </row>
    <row r="842" spans="1:1" x14ac:dyDescent="0.2">
      <c r="A842" s="61"/>
    </row>
    <row r="843" spans="1:1" x14ac:dyDescent="0.2">
      <c r="A843" s="61"/>
    </row>
    <row r="844" spans="1:1" x14ac:dyDescent="0.2">
      <c r="A844" s="61"/>
    </row>
    <row r="845" spans="1:1" x14ac:dyDescent="0.2">
      <c r="A845" s="61"/>
    </row>
    <row r="846" spans="1:1" x14ac:dyDescent="0.2">
      <c r="A846" s="61"/>
    </row>
    <row r="847" spans="1:1" x14ac:dyDescent="0.2">
      <c r="A847" s="61"/>
    </row>
    <row r="848" spans="1:1" x14ac:dyDescent="0.2">
      <c r="A848" s="61"/>
    </row>
    <row r="849" spans="1:1" x14ac:dyDescent="0.2">
      <c r="A849" s="61"/>
    </row>
    <row r="850" spans="1:1" x14ac:dyDescent="0.2">
      <c r="A850" s="61"/>
    </row>
    <row r="851" spans="1:1" x14ac:dyDescent="0.2">
      <c r="A851" s="61"/>
    </row>
    <row r="852" spans="1:1" x14ac:dyDescent="0.2">
      <c r="A852" s="61"/>
    </row>
    <row r="853" spans="1:1" x14ac:dyDescent="0.2">
      <c r="A853" s="61"/>
    </row>
    <row r="854" spans="1:1" x14ac:dyDescent="0.2">
      <c r="A854" s="61"/>
    </row>
    <row r="855" spans="1:1" x14ac:dyDescent="0.2">
      <c r="A855" s="61"/>
    </row>
    <row r="856" spans="1:1" x14ac:dyDescent="0.2">
      <c r="A856" s="61"/>
    </row>
    <row r="857" spans="1:1" x14ac:dyDescent="0.2">
      <c r="A857" s="61"/>
    </row>
    <row r="858" spans="1:1" x14ac:dyDescent="0.2">
      <c r="A858" s="61"/>
    </row>
    <row r="859" spans="1:1" x14ac:dyDescent="0.2">
      <c r="A859" s="61"/>
    </row>
    <row r="860" spans="1:1" x14ac:dyDescent="0.2">
      <c r="A860" s="61"/>
    </row>
    <row r="861" spans="1:1" x14ac:dyDescent="0.2">
      <c r="A861" s="61"/>
    </row>
    <row r="862" spans="1:1" x14ac:dyDescent="0.2">
      <c r="A862" s="61"/>
    </row>
    <row r="863" spans="1:1" x14ac:dyDescent="0.2">
      <c r="A863" s="61"/>
    </row>
    <row r="864" spans="1:1" x14ac:dyDescent="0.2">
      <c r="A864" s="61"/>
    </row>
    <row r="865" spans="1:1" x14ac:dyDescent="0.2">
      <c r="A865" s="61"/>
    </row>
    <row r="866" spans="1:1" x14ac:dyDescent="0.2">
      <c r="A866" s="61"/>
    </row>
    <row r="867" spans="1:1" x14ac:dyDescent="0.2">
      <c r="A867" s="61"/>
    </row>
    <row r="868" spans="1:1" x14ac:dyDescent="0.2">
      <c r="A868" s="61"/>
    </row>
    <row r="869" spans="1:1" x14ac:dyDescent="0.2">
      <c r="A869" s="61"/>
    </row>
    <row r="870" spans="1:1" x14ac:dyDescent="0.2">
      <c r="A870" s="61"/>
    </row>
    <row r="871" spans="1:1" x14ac:dyDescent="0.2">
      <c r="A871" s="61"/>
    </row>
    <row r="872" spans="1:1" x14ac:dyDescent="0.2">
      <c r="A872" s="61"/>
    </row>
    <row r="873" spans="1:1" x14ac:dyDescent="0.2">
      <c r="A873" s="61"/>
    </row>
    <row r="874" spans="1:1" x14ac:dyDescent="0.2">
      <c r="A874" s="61"/>
    </row>
    <row r="875" spans="1:1" x14ac:dyDescent="0.2">
      <c r="A875" s="61"/>
    </row>
    <row r="876" spans="1:1" x14ac:dyDescent="0.2">
      <c r="A876" s="61"/>
    </row>
    <row r="877" spans="1:1" x14ac:dyDescent="0.2">
      <c r="A877" s="61"/>
    </row>
    <row r="878" spans="1:1" x14ac:dyDescent="0.2">
      <c r="A878" s="61"/>
    </row>
    <row r="879" spans="1:1" x14ac:dyDescent="0.2">
      <c r="A879" s="61"/>
    </row>
    <row r="880" spans="1:1" x14ac:dyDescent="0.2">
      <c r="A880" s="61"/>
    </row>
    <row r="881" spans="1:1" x14ac:dyDescent="0.2">
      <c r="A881" s="61"/>
    </row>
    <row r="882" spans="1:1" x14ac:dyDescent="0.2">
      <c r="A882" s="61"/>
    </row>
    <row r="883" spans="1:1" x14ac:dyDescent="0.2">
      <c r="A883" s="61"/>
    </row>
    <row r="884" spans="1:1" x14ac:dyDescent="0.2">
      <c r="A884" s="61"/>
    </row>
    <row r="885" spans="1:1" x14ac:dyDescent="0.2">
      <c r="A885" s="61"/>
    </row>
    <row r="886" spans="1:1" x14ac:dyDescent="0.2">
      <c r="A886" s="61"/>
    </row>
    <row r="887" spans="1:1" x14ac:dyDescent="0.2">
      <c r="A887" s="61"/>
    </row>
    <row r="888" spans="1:1" x14ac:dyDescent="0.2">
      <c r="A888" s="61"/>
    </row>
    <row r="889" spans="1:1" x14ac:dyDescent="0.2">
      <c r="A889" s="61"/>
    </row>
    <row r="890" spans="1:1" x14ac:dyDescent="0.2">
      <c r="A890" s="61"/>
    </row>
    <row r="891" spans="1:1" x14ac:dyDescent="0.2">
      <c r="A891" s="61"/>
    </row>
    <row r="892" spans="1:1" x14ac:dyDescent="0.2">
      <c r="A892" s="61"/>
    </row>
    <row r="893" spans="1:1" x14ac:dyDescent="0.2">
      <c r="A893" s="61"/>
    </row>
    <row r="894" spans="1:1" x14ac:dyDescent="0.2">
      <c r="A894" s="61"/>
    </row>
    <row r="895" spans="1:1" x14ac:dyDescent="0.2">
      <c r="A895" s="61"/>
    </row>
    <row r="896" spans="1:1" x14ac:dyDescent="0.2">
      <c r="A896" s="61"/>
    </row>
    <row r="897" spans="1:1" x14ac:dyDescent="0.2">
      <c r="A897" s="61"/>
    </row>
    <row r="898" spans="1:1" x14ac:dyDescent="0.2">
      <c r="A898" s="61"/>
    </row>
    <row r="899" spans="1:1" x14ac:dyDescent="0.2">
      <c r="A899" s="61"/>
    </row>
    <row r="900" spans="1:1" x14ac:dyDescent="0.2">
      <c r="A900" s="61"/>
    </row>
    <row r="901" spans="1:1" x14ac:dyDescent="0.2">
      <c r="A901" s="61"/>
    </row>
    <row r="902" spans="1:1" x14ac:dyDescent="0.2">
      <c r="A902" s="61"/>
    </row>
    <row r="903" spans="1:1" x14ac:dyDescent="0.2">
      <c r="A903" s="61"/>
    </row>
    <row r="904" spans="1:1" x14ac:dyDescent="0.2">
      <c r="A904" s="61"/>
    </row>
    <row r="905" spans="1:1" x14ac:dyDescent="0.2">
      <c r="A905" s="61"/>
    </row>
    <row r="906" spans="1:1" x14ac:dyDescent="0.2">
      <c r="A906" s="61"/>
    </row>
    <row r="907" spans="1:1" x14ac:dyDescent="0.2">
      <c r="A907" s="61"/>
    </row>
    <row r="908" spans="1:1" x14ac:dyDescent="0.2">
      <c r="A908" s="61"/>
    </row>
    <row r="909" spans="1:1" x14ac:dyDescent="0.2">
      <c r="A909" s="61"/>
    </row>
    <row r="910" spans="1:1" x14ac:dyDescent="0.2">
      <c r="A910" s="61"/>
    </row>
    <row r="911" spans="1:1" x14ac:dyDescent="0.2">
      <c r="A911" s="61"/>
    </row>
    <row r="912" spans="1:1" x14ac:dyDescent="0.2">
      <c r="A912" s="61"/>
    </row>
    <row r="913" spans="1:1" x14ac:dyDescent="0.2">
      <c r="A913" s="61"/>
    </row>
    <row r="914" spans="1:1" x14ac:dyDescent="0.2">
      <c r="A914" s="61"/>
    </row>
    <row r="915" spans="1:1" x14ac:dyDescent="0.2">
      <c r="A915" s="61"/>
    </row>
    <row r="916" spans="1:1" x14ac:dyDescent="0.2">
      <c r="A916" s="61"/>
    </row>
    <row r="917" spans="1:1" x14ac:dyDescent="0.2">
      <c r="A917" s="61"/>
    </row>
    <row r="918" spans="1:1" x14ac:dyDescent="0.2">
      <c r="A918" s="61"/>
    </row>
    <row r="919" spans="1:1" x14ac:dyDescent="0.2">
      <c r="A919" s="61"/>
    </row>
    <row r="920" spans="1:1" x14ac:dyDescent="0.2">
      <c r="A920" s="61"/>
    </row>
    <row r="921" spans="1:1" x14ac:dyDescent="0.2">
      <c r="A921" s="61"/>
    </row>
    <row r="922" spans="1:1" x14ac:dyDescent="0.2">
      <c r="A922" s="61"/>
    </row>
    <row r="923" spans="1:1" x14ac:dyDescent="0.2">
      <c r="A923" s="61"/>
    </row>
    <row r="924" spans="1:1" x14ac:dyDescent="0.2">
      <c r="A924" s="61"/>
    </row>
    <row r="925" spans="1:1" x14ac:dyDescent="0.2">
      <c r="A925" s="61"/>
    </row>
    <row r="926" spans="1:1" x14ac:dyDescent="0.2">
      <c r="A926" s="61"/>
    </row>
    <row r="927" spans="1:1" x14ac:dyDescent="0.2">
      <c r="A927" s="61"/>
    </row>
    <row r="928" spans="1:1" x14ac:dyDescent="0.2">
      <c r="A928" s="61"/>
    </row>
    <row r="929" spans="1:1" x14ac:dyDescent="0.2">
      <c r="A929" s="61"/>
    </row>
    <row r="930" spans="1:1" x14ac:dyDescent="0.2">
      <c r="A930" s="61"/>
    </row>
    <row r="931" spans="1:1" x14ac:dyDescent="0.2">
      <c r="A931" s="61"/>
    </row>
    <row r="932" spans="1:1" x14ac:dyDescent="0.2">
      <c r="A932" s="61"/>
    </row>
    <row r="933" spans="1:1" x14ac:dyDescent="0.2">
      <c r="A933" s="61"/>
    </row>
    <row r="934" spans="1:1" x14ac:dyDescent="0.2">
      <c r="A934" s="61"/>
    </row>
    <row r="935" spans="1:1" x14ac:dyDescent="0.2">
      <c r="A935" s="61"/>
    </row>
    <row r="936" spans="1:1" x14ac:dyDescent="0.2">
      <c r="A936" s="61"/>
    </row>
    <row r="937" spans="1:1" x14ac:dyDescent="0.2">
      <c r="A937" s="61"/>
    </row>
    <row r="938" spans="1:1" x14ac:dyDescent="0.2">
      <c r="A938" s="61"/>
    </row>
    <row r="939" spans="1:1" x14ac:dyDescent="0.2">
      <c r="A939" s="61"/>
    </row>
    <row r="940" spans="1:1" x14ac:dyDescent="0.2">
      <c r="A940" s="61"/>
    </row>
    <row r="941" spans="1:1" x14ac:dyDescent="0.2">
      <c r="A941" s="61"/>
    </row>
    <row r="942" spans="1:1" x14ac:dyDescent="0.2">
      <c r="A942" s="61"/>
    </row>
    <row r="943" spans="1:1" x14ac:dyDescent="0.2">
      <c r="A943" s="61"/>
    </row>
    <row r="944" spans="1:1" x14ac:dyDescent="0.2">
      <c r="A944" s="61"/>
    </row>
    <row r="945" spans="1:1" x14ac:dyDescent="0.2">
      <c r="A945" s="61"/>
    </row>
    <row r="946" spans="1:1" x14ac:dyDescent="0.2">
      <c r="A946" s="61"/>
    </row>
    <row r="947" spans="1:1" x14ac:dyDescent="0.2">
      <c r="A947" s="61"/>
    </row>
    <row r="948" spans="1:1" x14ac:dyDescent="0.2">
      <c r="A948" s="61"/>
    </row>
    <row r="949" spans="1:1" x14ac:dyDescent="0.2">
      <c r="A949" s="61"/>
    </row>
    <row r="950" spans="1:1" x14ac:dyDescent="0.2">
      <c r="A950" s="61"/>
    </row>
    <row r="951" spans="1:1" x14ac:dyDescent="0.2">
      <c r="A951" s="61"/>
    </row>
    <row r="952" spans="1:1" x14ac:dyDescent="0.2">
      <c r="A952" s="61"/>
    </row>
    <row r="953" spans="1:1" x14ac:dyDescent="0.2">
      <c r="A953" s="61"/>
    </row>
    <row r="954" spans="1:1" x14ac:dyDescent="0.2">
      <c r="A954" s="61"/>
    </row>
    <row r="955" spans="1:1" x14ac:dyDescent="0.2">
      <c r="A955" s="61"/>
    </row>
    <row r="956" spans="1:1" x14ac:dyDescent="0.2">
      <c r="A956" s="61"/>
    </row>
    <row r="957" spans="1:1" x14ac:dyDescent="0.2">
      <c r="A957" s="61"/>
    </row>
    <row r="958" spans="1:1" x14ac:dyDescent="0.2">
      <c r="A958" s="61"/>
    </row>
    <row r="959" spans="1:1" x14ac:dyDescent="0.2">
      <c r="A959" s="61"/>
    </row>
    <row r="960" spans="1:1" x14ac:dyDescent="0.2">
      <c r="A960" s="61"/>
    </row>
    <row r="961" spans="1:1" x14ac:dyDescent="0.2">
      <c r="A961" s="61"/>
    </row>
    <row r="962" spans="1:1" x14ac:dyDescent="0.2">
      <c r="A962" s="61"/>
    </row>
    <row r="963" spans="1:1" x14ac:dyDescent="0.2">
      <c r="A963" s="61"/>
    </row>
    <row r="964" spans="1:1" x14ac:dyDescent="0.2">
      <c r="A964" s="61"/>
    </row>
    <row r="965" spans="1:1" x14ac:dyDescent="0.2">
      <c r="A965" s="61"/>
    </row>
    <row r="966" spans="1:1" x14ac:dyDescent="0.2">
      <c r="A966" s="61"/>
    </row>
    <row r="967" spans="1:1" x14ac:dyDescent="0.2">
      <c r="A967" s="61"/>
    </row>
    <row r="968" spans="1:1" x14ac:dyDescent="0.2">
      <c r="A968" s="61"/>
    </row>
    <row r="969" spans="1:1" x14ac:dyDescent="0.2">
      <c r="A969" s="61"/>
    </row>
    <row r="970" spans="1:1" x14ac:dyDescent="0.2">
      <c r="A970" s="61"/>
    </row>
    <row r="971" spans="1:1" x14ac:dyDescent="0.2">
      <c r="A971" s="61"/>
    </row>
    <row r="972" spans="1:1" x14ac:dyDescent="0.2">
      <c r="A972" s="61"/>
    </row>
    <row r="973" spans="1:1" x14ac:dyDescent="0.2">
      <c r="A973" s="61"/>
    </row>
    <row r="974" spans="1:1" x14ac:dyDescent="0.2">
      <c r="A974" s="61"/>
    </row>
    <row r="975" spans="1:1" x14ac:dyDescent="0.2">
      <c r="A975" s="61"/>
    </row>
    <row r="976" spans="1:1" x14ac:dyDescent="0.2">
      <c r="A976" s="61"/>
    </row>
    <row r="977" spans="1:1" x14ac:dyDescent="0.2">
      <c r="A977" s="61"/>
    </row>
    <row r="978" spans="1:1" x14ac:dyDescent="0.2">
      <c r="A978" s="61"/>
    </row>
    <row r="979" spans="1:1" x14ac:dyDescent="0.2">
      <c r="A979" s="61"/>
    </row>
    <row r="980" spans="1:1" x14ac:dyDescent="0.2">
      <c r="A980" s="61"/>
    </row>
    <row r="981" spans="1:1" x14ac:dyDescent="0.2">
      <c r="A981" s="61"/>
    </row>
    <row r="982" spans="1:1" x14ac:dyDescent="0.2">
      <c r="A982" s="61"/>
    </row>
    <row r="983" spans="1:1" x14ac:dyDescent="0.2">
      <c r="A983" s="61"/>
    </row>
    <row r="984" spans="1:1" x14ac:dyDescent="0.2">
      <c r="A984" s="61"/>
    </row>
    <row r="985" spans="1:1" x14ac:dyDescent="0.2">
      <c r="A985" s="61"/>
    </row>
    <row r="986" spans="1:1" x14ac:dyDescent="0.2">
      <c r="A986" s="61"/>
    </row>
    <row r="987" spans="1:1" x14ac:dyDescent="0.2">
      <c r="A987" s="61"/>
    </row>
    <row r="988" spans="1:1" x14ac:dyDescent="0.2">
      <c r="A988" s="61"/>
    </row>
    <row r="989" spans="1:1" x14ac:dyDescent="0.2">
      <c r="A989" s="61"/>
    </row>
    <row r="990" spans="1:1" x14ac:dyDescent="0.2">
      <c r="A990" s="61"/>
    </row>
    <row r="991" spans="1:1" x14ac:dyDescent="0.2">
      <c r="A991" s="61"/>
    </row>
    <row r="992" spans="1:1" x14ac:dyDescent="0.2">
      <c r="A992" s="61"/>
    </row>
    <row r="993" spans="1:1" x14ac:dyDescent="0.2">
      <c r="A993" s="61"/>
    </row>
    <row r="994" spans="1:1" x14ac:dyDescent="0.2">
      <c r="A994" s="61"/>
    </row>
    <row r="995" spans="1:1" x14ac:dyDescent="0.2">
      <c r="A995" s="61"/>
    </row>
    <row r="996" spans="1:1" x14ac:dyDescent="0.2">
      <c r="A996" s="61"/>
    </row>
    <row r="997" spans="1:1" x14ac:dyDescent="0.2">
      <c r="A997" s="61"/>
    </row>
    <row r="998" spans="1:1" x14ac:dyDescent="0.2">
      <c r="A998" s="61"/>
    </row>
    <row r="999" spans="1:1" x14ac:dyDescent="0.2">
      <c r="A999" s="61"/>
    </row>
    <row r="1000" spans="1:1" x14ac:dyDescent="0.2">
      <c r="A1000" s="61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54B7-6FFD-481A-B3DD-90576280B5B2}">
  <sheetPr codeName="NVM_gns"/>
  <dimension ref="A1:R106"/>
  <sheetViews>
    <sheetView workbookViewId="0"/>
  </sheetViews>
  <sheetFormatPr defaultRowHeight="12.75" x14ac:dyDescent="0.2"/>
  <cols>
    <col min="1" max="1" width="11.28515625" style="9" bestFit="1" customWidth="1"/>
    <col min="2" max="2" width="36.85546875" style="9" bestFit="1" customWidth="1"/>
    <col min="3" max="4" width="16.85546875" style="9" customWidth="1"/>
    <col min="5" max="5" width="15.7109375" style="9" customWidth="1"/>
    <col min="6" max="6" width="16.7109375" style="9" customWidth="1"/>
    <col min="7" max="7" width="20.28515625" style="9" bestFit="1" customWidth="1"/>
    <col min="8" max="8" width="17.28515625" style="9" customWidth="1"/>
    <col min="9" max="9" width="20.28515625" style="9" bestFit="1" customWidth="1"/>
    <col min="10" max="10" width="16.7109375" style="9" customWidth="1"/>
    <col min="11" max="11" width="19.5703125" style="9" customWidth="1"/>
    <col min="12" max="12" width="26.28515625" style="9" customWidth="1"/>
    <col min="13" max="13" width="19.28515625" style="9" bestFit="1" customWidth="1"/>
    <col min="14" max="14" width="23.5703125" style="9" bestFit="1" customWidth="1"/>
    <col min="15" max="17" width="23.5703125" style="9" customWidth="1"/>
    <col min="18" max="18" width="21.5703125" style="9" customWidth="1"/>
    <col min="19" max="16384" width="9.140625" style="9"/>
  </cols>
  <sheetData>
    <row r="1" spans="1:18" s="71" customFormat="1" ht="34.5" customHeight="1" thickBot="1" x14ac:dyDescent="0.25">
      <c r="A1" s="67"/>
      <c r="B1" s="68"/>
      <c r="C1" s="261" t="s">
        <v>296</v>
      </c>
      <c r="D1" s="262"/>
      <c r="E1" s="261" t="s">
        <v>297</v>
      </c>
      <c r="F1" s="263"/>
      <c r="G1" s="69" t="s">
        <v>298</v>
      </c>
      <c r="H1" s="261" t="s">
        <v>299</v>
      </c>
      <c r="I1" s="263"/>
      <c r="J1" s="263"/>
      <c r="K1" s="262"/>
      <c r="L1" s="70" t="s">
        <v>300</v>
      </c>
      <c r="M1" s="69" t="s">
        <v>301</v>
      </c>
      <c r="N1" s="263" t="s">
        <v>302</v>
      </c>
      <c r="O1" s="262"/>
      <c r="P1" s="261" t="s">
        <v>303</v>
      </c>
      <c r="Q1" s="263"/>
      <c r="R1" s="262"/>
    </row>
    <row r="2" spans="1:18" s="61" customFormat="1" ht="34.5" hidden="1" customHeight="1" x14ac:dyDescent="0.2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s="86" customFormat="1" ht="76.5" customHeight="1" thickBot="1" x14ac:dyDescent="0.3">
      <c r="A3" s="75" t="s">
        <v>281</v>
      </c>
      <c r="B3" s="76" t="s">
        <v>282</v>
      </c>
      <c r="C3" s="77" t="s">
        <v>304</v>
      </c>
      <c r="D3" s="78" t="s">
        <v>305</v>
      </c>
      <c r="E3" s="79" t="s">
        <v>306</v>
      </c>
      <c r="F3" s="80" t="s">
        <v>307</v>
      </c>
      <c r="G3" s="81" t="s">
        <v>6</v>
      </c>
      <c r="H3" s="82" t="s">
        <v>308</v>
      </c>
      <c r="I3" s="83" t="s">
        <v>309</v>
      </c>
      <c r="J3" s="84" t="s">
        <v>310</v>
      </c>
      <c r="K3" s="85" t="s">
        <v>311</v>
      </c>
      <c r="L3" s="81" t="s">
        <v>312</v>
      </c>
      <c r="M3" s="84" t="s">
        <v>301</v>
      </c>
      <c r="N3" s="82" t="s">
        <v>313</v>
      </c>
      <c r="O3" s="84" t="s">
        <v>314</v>
      </c>
      <c r="P3" s="82" t="s">
        <v>315</v>
      </c>
      <c r="Q3" s="84" t="s">
        <v>316</v>
      </c>
      <c r="R3" s="81" t="s">
        <v>317</v>
      </c>
    </row>
    <row r="4" spans="1:18" s="25" customFormat="1" ht="16.5" customHeight="1" x14ac:dyDescent="0.2">
      <c r="A4" s="63" t="s">
        <v>38</v>
      </c>
      <c r="B4" s="87" t="s">
        <v>37</v>
      </c>
      <c r="C4" s="88">
        <v>46.650572773758</v>
      </c>
      <c r="D4" s="89">
        <v>0.13579887992870901</v>
      </c>
      <c r="E4" s="90">
        <v>9138116.8556989469</v>
      </c>
      <c r="F4" s="92">
        <v>52308121.265000001</v>
      </c>
      <c r="G4" s="92">
        <v>20364586.956</v>
      </c>
      <c r="H4" s="93">
        <v>29958019.678759582</v>
      </c>
      <c r="I4" s="94">
        <v>1703817.2</v>
      </c>
      <c r="J4" s="95">
        <v>9850952.8825046681</v>
      </c>
      <c r="K4" s="96">
        <v>41512789.76126425</v>
      </c>
      <c r="L4" s="97">
        <v>61877376.71726425</v>
      </c>
      <c r="M4" s="95"/>
      <c r="N4" s="98"/>
      <c r="O4" s="95"/>
      <c r="P4" s="98">
        <v>20364586.956</v>
      </c>
      <c r="Q4" s="95">
        <v>41512789.76126425</v>
      </c>
      <c r="R4" s="97">
        <v>61877376.71726425</v>
      </c>
    </row>
    <row r="5" spans="1:18" ht="16.5" customHeight="1" x14ac:dyDescent="0.2">
      <c r="A5" s="64" t="s">
        <v>40</v>
      </c>
      <c r="B5" s="99" t="s">
        <v>39</v>
      </c>
      <c r="C5" s="100">
        <v>34.865216067346751</v>
      </c>
      <c r="D5" s="101">
        <v>4.7110913149147615E-2</v>
      </c>
      <c r="E5" s="102">
        <v>14254735.063311884</v>
      </c>
      <c r="F5" s="104">
        <v>43876752.244999997</v>
      </c>
      <c r="G5" s="104">
        <v>16463714.9356</v>
      </c>
      <c r="H5" s="106">
        <v>25033658.95348379</v>
      </c>
      <c r="I5" s="107">
        <v>4199208.4000000004</v>
      </c>
      <c r="J5" s="108">
        <v>13983078.036399763</v>
      </c>
      <c r="K5" s="109">
        <v>43215945.389883548</v>
      </c>
      <c r="L5" s="110">
        <v>59679660.325483553</v>
      </c>
      <c r="M5" s="108"/>
      <c r="N5" s="111"/>
      <c r="O5" s="108"/>
      <c r="P5" s="111">
        <v>16463714.9356</v>
      </c>
      <c r="Q5" s="108">
        <v>43215945.389883548</v>
      </c>
      <c r="R5" s="110">
        <v>59679660.325483553</v>
      </c>
    </row>
    <row r="6" spans="1:18" ht="16.5" customHeight="1" x14ac:dyDescent="0.2">
      <c r="A6" s="64" t="s">
        <v>42</v>
      </c>
      <c r="B6" s="99" t="s">
        <v>41</v>
      </c>
      <c r="C6" s="100">
        <v>31.758840668210901</v>
      </c>
      <c r="D6" s="101">
        <v>2.3961045247327242E-2</v>
      </c>
      <c r="E6" s="102">
        <v>55556606.463357389</v>
      </c>
      <c r="F6" s="104">
        <v>178484951.56</v>
      </c>
      <c r="G6" s="104">
        <v>64469511.114399999</v>
      </c>
      <c r="H6" s="106">
        <v>93906604.83305259</v>
      </c>
      <c r="I6" s="107">
        <v>4273763.7540000007</v>
      </c>
      <c r="J6" s="108">
        <v>29134813.67775796</v>
      </c>
      <c r="K6" s="109">
        <v>127315182.26481055</v>
      </c>
      <c r="L6" s="110">
        <v>191784693.37921056</v>
      </c>
      <c r="M6" s="108"/>
      <c r="N6" s="111"/>
      <c r="O6" s="108"/>
      <c r="P6" s="111">
        <v>64469511.114399999</v>
      </c>
      <c r="Q6" s="108">
        <v>127315182.26481055</v>
      </c>
      <c r="R6" s="110">
        <v>191784693.37921056</v>
      </c>
    </row>
    <row r="7" spans="1:18" ht="16.5" customHeight="1" x14ac:dyDescent="0.2">
      <c r="A7" s="65" t="s">
        <v>44</v>
      </c>
      <c r="B7" s="99" t="s">
        <v>43</v>
      </c>
      <c r="C7" s="100">
        <v>37.886221942872098</v>
      </c>
      <c r="D7" s="101">
        <v>2.096435280053642E-2</v>
      </c>
      <c r="E7" s="102">
        <v>39823441.813195288</v>
      </c>
      <c r="F7" s="104">
        <v>153936515.17500001</v>
      </c>
      <c r="G7" s="104">
        <v>35248305.377599999</v>
      </c>
      <c r="H7" s="106">
        <v>88740816.234349102</v>
      </c>
      <c r="I7" s="107">
        <v>1224613.5196</v>
      </c>
      <c r="J7" s="108">
        <v>25573337.468503859</v>
      </c>
      <c r="K7" s="109">
        <v>115538767.22245295</v>
      </c>
      <c r="L7" s="110">
        <v>150787072.60005295</v>
      </c>
      <c r="M7" s="108"/>
      <c r="N7" s="111"/>
      <c r="O7" s="108"/>
      <c r="P7" s="111">
        <v>35248305.377599999</v>
      </c>
      <c r="Q7" s="108">
        <v>115538767.22245295</v>
      </c>
      <c r="R7" s="110">
        <v>150787072.60005295</v>
      </c>
    </row>
    <row r="8" spans="1:18" ht="16.5" customHeight="1" x14ac:dyDescent="0.2">
      <c r="A8" s="64" t="s">
        <v>46</v>
      </c>
      <c r="B8" s="99" t="s">
        <v>45</v>
      </c>
      <c r="C8" s="100">
        <v>13.415434572212799</v>
      </c>
      <c r="D8" s="101"/>
      <c r="E8" s="102">
        <v>21498779.902379937</v>
      </c>
      <c r="F8" s="104">
        <v>21089054.725000001</v>
      </c>
      <c r="G8" s="104">
        <v>17259235.9364</v>
      </c>
      <c r="H8" s="106">
        <v>4735662.9583173692</v>
      </c>
      <c r="I8" s="107">
        <v>5646734.0035999995</v>
      </c>
      <c r="J8" s="108">
        <v>16447785.837941796</v>
      </c>
      <c r="K8" s="109">
        <v>26830182.799859166</v>
      </c>
      <c r="L8" s="110">
        <v>44089418.736259162</v>
      </c>
      <c r="M8" s="108">
        <v>2831024.324</v>
      </c>
      <c r="N8" s="111"/>
      <c r="O8" s="108">
        <v>1869975.6507999999</v>
      </c>
      <c r="P8" s="111">
        <v>17259235.9364</v>
      </c>
      <c r="Q8" s="108">
        <v>22129182.825059164</v>
      </c>
      <c r="R8" s="110">
        <v>39388418.761459157</v>
      </c>
    </row>
    <row r="9" spans="1:18" ht="16.5" customHeight="1" x14ac:dyDescent="0.2">
      <c r="A9" s="64" t="s">
        <v>48</v>
      </c>
      <c r="B9" s="99" t="s">
        <v>47</v>
      </c>
      <c r="C9" s="100">
        <v>31.801096913307553</v>
      </c>
      <c r="D9" s="101">
        <v>2.280488456139295E-2</v>
      </c>
      <c r="E9" s="102">
        <v>18409991.776574593</v>
      </c>
      <c r="F9" s="104">
        <v>94077804.719999999</v>
      </c>
      <c r="G9" s="104">
        <v>21025333.955600001</v>
      </c>
      <c r="H9" s="106">
        <v>57317399.725834936</v>
      </c>
      <c r="I9" s="107">
        <v>7034703.2439999999</v>
      </c>
      <c r="J9" s="108">
        <v>21480101.670467772</v>
      </c>
      <c r="K9" s="109">
        <v>85832204.640302688</v>
      </c>
      <c r="L9" s="110">
        <v>106857538.5959027</v>
      </c>
      <c r="M9" s="108"/>
      <c r="N9" s="111"/>
      <c r="O9" s="108">
        <v>1999647.8020000001</v>
      </c>
      <c r="P9" s="111">
        <v>21025333.955600001</v>
      </c>
      <c r="Q9" s="108">
        <v>83832556.838302702</v>
      </c>
      <c r="R9" s="110">
        <v>104857890.7939027</v>
      </c>
    </row>
    <row r="10" spans="1:18" ht="16.5" customHeight="1" x14ac:dyDescent="0.2">
      <c r="A10" s="64" t="s">
        <v>50</v>
      </c>
      <c r="B10" s="99" t="s">
        <v>49</v>
      </c>
      <c r="C10" s="100">
        <v>38.231671962084846</v>
      </c>
      <c r="D10" s="101">
        <v>4.0135697172472423E-2</v>
      </c>
      <c r="E10" s="102">
        <v>11295805.510957535</v>
      </c>
      <c r="F10" s="104">
        <v>54692994.575000003</v>
      </c>
      <c r="G10" s="104">
        <v>12016057.6768</v>
      </c>
      <c r="H10" s="106">
        <v>25212875.720177971</v>
      </c>
      <c r="I10" s="107">
        <v>444486.10600000003</v>
      </c>
      <c r="J10" s="108">
        <v>9665786.8404507134</v>
      </c>
      <c r="K10" s="109">
        <v>35323148.666628689</v>
      </c>
      <c r="L10" s="110">
        <v>47339206.343428686</v>
      </c>
      <c r="M10" s="108"/>
      <c r="N10" s="111"/>
      <c r="O10" s="108"/>
      <c r="P10" s="111">
        <v>12016057.6768</v>
      </c>
      <c r="Q10" s="108">
        <v>35323148.666628689</v>
      </c>
      <c r="R10" s="110">
        <v>47339206.343428686</v>
      </c>
    </row>
    <row r="11" spans="1:18" ht="16.5" customHeight="1" x14ac:dyDescent="0.2">
      <c r="A11" s="64" t="s">
        <v>52</v>
      </c>
      <c r="B11" s="99" t="s">
        <v>51</v>
      </c>
      <c r="C11" s="100">
        <v>22.488811487168601</v>
      </c>
      <c r="D11" s="101">
        <v>2.6666666666666666E-3</v>
      </c>
      <c r="E11" s="102">
        <v>151792801.89553452</v>
      </c>
      <c r="F11" s="104">
        <v>254865577.88499999</v>
      </c>
      <c r="G11" s="104">
        <v>187447028.80159998</v>
      </c>
      <c r="H11" s="106">
        <v>43458762.943617642</v>
      </c>
      <c r="I11" s="107">
        <v>7263516.3899999997</v>
      </c>
      <c r="J11" s="108">
        <v>112388826.12768944</v>
      </c>
      <c r="K11" s="109">
        <v>163111105.46130711</v>
      </c>
      <c r="L11" s="110">
        <v>350558134.26290709</v>
      </c>
      <c r="M11" s="108">
        <v>1206836.5</v>
      </c>
      <c r="N11" s="111"/>
      <c r="O11" s="108"/>
      <c r="P11" s="111">
        <v>187447028.80159998</v>
      </c>
      <c r="Q11" s="108">
        <v>161904268.96130711</v>
      </c>
      <c r="R11" s="110">
        <v>349351297.76290709</v>
      </c>
    </row>
    <row r="12" spans="1:18" ht="16.5" customHeight="1" x14ac:dyDescent="0.2">
      <c r="A12" s="64" t="s">
        <v>54</v>
      </c>
      <c r="B12" s="99" t="s">
        <v>53</v>
      </c>
      <c r="C12" s="100">
        <v>36.4506146151896</v>
      </c>
      <c r="D12" s="101">
        <v>1.7373175816539263E-4</v>
      </c>
      <c r="E12" s="102">
        <v>57441376.566809326</v>
      </c>
      <c r="F12" s="104">
        <v>85770040.064999998</v>
      </c>
      <c r="G12" s="104">
        <v>71585961.855599999</v>
      </c>
      <c r="H12" s="106">
        <v>27961838.623107843</v>
      </c>
      <c r="I12" s="107">
        <v>1750563.63</v>
      </c>
      <c r="J12" s="108">
        <v>26161673.464744605</v>
      </c>
      <c r="K12" s="109">
        <v>55874075.717852451</v>
      </c>
      <c r="L12" s="110">
        <v>127460037.57345244</v>
      </c>
      <c r="M12" s="108"/>
      <c r="N12" s="111"/>
      <c r="O12" s="108"/>
      <c r="P12" s="111">
        <v>71585961.855599999</v>
      </c>
      <c r="Q12" s="108">
        <v>55874075.717852451</v>
      </c>
      <c r="R12" s="110">
        <v>127460037.57345244</v>
      </c>
    </row>
    <row r="13" spans="1:18" ht="16.5" customHeight="1" x14ac:dyDescent="0.2">
      <c r="A13" s="64" t="s">
        <v>56</v>
      </c>
      <c r="B13" s="99" t="s">
        <v>55</v>
      </c>
      <c r="C13" s="100">
        <v>38.50361692634015</v>
      </c>
      <c r="D13" s="101">
        <v>3.8814806040215435E-2</v>
      </c>
      <c r="E13" s="102">
        <v>24421736.27886641</v>
      </c>
      <c r="F13" s="104">
        <v>74754620.689999998</v>
      </c>
      <c r="G13" s="104">
        <v>36219874.467600003</v>
      </c>
      <c r="H13" s="106">
        <v>39613973.086783685</v>
      </c>
      <c r="I13" s="107">
        <v>200009.574616</v>
      </c>
      <c r="J13" s="108">
        <v>9509903.5849884674</v>
      </c>
      <c r="K13" s="109">
        <v>49323886.246388152</v>
      </c>
      <c r="L13" s="110">
        <v>85543760.713988155</v>
      </c>
      <c r="M13" s="108"/>
      <c r="N13" s="111"/>
      <c r="O13" s="108"/>
      <c r="P13" s="111">
        <v>36219874.467600003</v>
      </c>
      <c r="Q13" s="108">
        <v>49323886.246388152</v>
      </c>
      <c r="R13" s="110">
        <v>85543760.713988155</v>
      </c>
    </row>
    <row r="14" spans="1:18" ht="16.5" customHeight="1" x14ac:dyDescent="0.2">
      <c r="A14" s="64" t="s">
        <v>58</v>
      </c>
      <c r="B14" s="99" t="s">
        <v>57</v>
      </c>
      <c r="C14" s="100">
        <v>48.604689220855803</v>
      </c>
      <c r="D14" s="101">
        <v>0.14134810126582278</v>
      </c>
      <c r="E14" s="102">
        <v>7251247.8660215922</v>
      </c>
      <c r="F14" s="104">
        <v>32729836.219999999</v>
      </c>
      <c r="G14" s="104">
        <v>10061256.264800001</v>
      </c>
      <c r="H14" s="106">
        <v>26592216.856125988</v>
      </c>
      <c r="I14" s="107">
        <v>6230237.2000000002</v>
      </c>
      <c r="J14" s="108">
        <v>7396462.6580009069</v>
      </c>
      <c r="K14" s="109">
        <v>40218916.714126885</v>
      </c>
      <c r="L14" s="110">
        <v>50280172.97892689</v>
      </c>
      <c r="M14" s="108"/>
      <c r="N14" s="111"/>
      <c r="O14" s="108"/>
      <c r="P14" s="111">
        <v>10061256.264800001</v>
      </c>
      <c r="Q14" s="108">
        <v>40218916.714126885</v>
      </c>
      <c r="R14" s="110">
        <v>50280172.97892689</v>
      </c>
    </row>
    <row r="15" spans="1:18" ht="16.5" customHeight="1" x14ac:dyDescent="0.2">
      <c r="A15" s="64" t="s">
        <v>60</v>
      </c>
      <c r="B15" s="99" t="s">
        <v>59</v>
      </c>
      <c r="C15" s="100">
        <v>36.840774488446051</v>
      </c>
      <c r="D15" s="101">
        <v>3.6559652928416488E-2</v>
      </c>
      <c r="E15" s="102">
        <v>17115600.586859673</v>
      </c>
      <c r="F15" s="104">
        <v>60003690.254999995</v>
      </c>
      <c r="G15" s="104">
        <v>20323083.949200001</v>
      </c>
      <c r="H15" s="106">
        <v>34129074.053915992</v>
      </c>
      <c r="I15" s="107">
        <v>1986737.3236</v>
      </c>
      <c r="J15" s="108">
        <v>9782855.6029992197</v>
      </c>
      <c r="K15" s="109">
        <v>45898666.980515212</v>
      </c>
      <c r="L15" s="110">
        <v>66221750.929715209</v>
      </c>
      <c r="M15" s="108"/>
      <c r="N15" s="111"/>
      <c r="O15" s="108"/>
      <c r="P15" s="111">
        <v>20323083.949200001</v>
      </c>
      <c r="Q15" s="108">
        <v>45898666.980515212</v>
      </c>
      <c r="R15" s="110">
        <v>66221750.929715209</v>
      </c>
    </row>
    <row r="16" spans="1:18" ht="16.5" customHeight="1" x14ac:dyDescent="0.2">
      <c r="A16" s="64" t="s">
        <v>62</v>
      </c>
      <c r="B16" s="99" t="s">
        <v>61</v>
      </c>
      <c r="C16" s="100">
        <v>36.898433439856248</v>
      </c>
      <c r="D16" s="101">
        <v>4.6943823954680899E-2</v>
      </c>
      <c r="E16" s="102">
        <v>19938723.971818987</v>
      </c>
      <c r="F16" s="104">
        <v>73510741.680000007</v>
      </c>
      <c r="G16" s="104">
        <v>19771691.112399999</v>
      </c>
      <c r="H16" s="106">
        <v>44334437.767836861</v>
      </c>
      <c r="I16" s="107">
        <v>568500</v>
      </c>
      <c r="J16" s="108">
        <v>12479770.09511308</v>
      </c>
      <c r="K16" s="109">
        <v>57382707.862949938</v>
      </c>
      <c r="L16" s="110">
        <v>77154398.975349933</v>
      </c>
      <c r="M16" s="108"/>
      <c r="N16" s="111"/>
      <c r="O16" s="108"/>
      <c r="P16" s="111">
        <v>19771691.112399999</v>
      </c>
      <c r="Q16" s="108">
        <v>57382707.862949938</v>
      </c>
      <c r="R16" s="110">
        <v>77154398.975349933</v>
      </c>
    </row>
    <row r="17" spans="1:18" ht="16.5" customHeight="1" x14ac:dyDescent="0.2">
      <c r="A17" s="64" t="s">
        <v>64</v>
      </c>
      <c r="B17" s="99" t="s">
        <v>63</v>
      </c>
      <c r="C17" s="100">
        <v>36.634937869438005</v>
      </c>
      <c r="D17" s="101">
        <v>2.421430485983346E-2</v>
      </c>
      <c r="E17" s="102">
        <v>49418683.809858933</v>
      </c>
      <c r="F17" s="104">
        <v>241213844.52000001</v>
      </c>
      <c r="G17" s="104">
        <v>55481140.347599998</v>
      </c>
      <c r="H17" s="106">
        <v>114745485.62574729</v>
      </c>
      <c r="I17" s="107">
        <v>2508370.3111999999</v>
      </c>
      <c r="J17" s="108">
        <v>37633134.116509482</v>
      </c>
      <c r="K17" s="109">
        <v>154886990.05345678</v>
      </c>
      <c r="L17" s="110">
        <v>210368130.40105677</v>
      </c>
      <c r="M17" s="108"/>
      <c r="N17" s="111"/>
      <c r="O17" s="108"/>
      <c r="P17" s="111">
        <v>55481140.347599998</v>
      </c>
      <c r="Q17" s="108">
        <v>154886990.05345678</v>
      </c>
      <c r="R17" s="110">
        <v>210368130.40105677</v>
      </c>
    </row>
    <row r="18" spans="1:18" ht="16.5" customHeight="1" x14ac:dyDescent="0.2">
      <c r="A18" s="64" t="s">
        <v>66</v>
      </c>
      <c r="B18" s="99" t="s">
        <v>65</v>
      </c>
      <c r="C18" s="100">
        <v>37.535675247414503</v>
      </c>
      <c r="D18" s="101">
        <v>4.8357197078811129E-2</v>
      </c>
      <c r="E18" s="102">
        <v>86125966.546010524</v>
      </c>
      <c r="F18" s="104">
        <v>270187259.53499997</v>
      </c>
      <c r="G18" s="104">
        <v>114901711.6876</v>
      </c>
      <c r="H18" s="106">
        <v>142782268.17285311</v>
      </c>
      <c r="I18" s="107">
        <v>16922888.274799999</v>
      </c>
      <c r="J18" s="108">
        <v>45992927.881399959</v>
      </c>
      <c r="K18" s="109">
        <v>205698084.3290531</v>
      </c>
      <c r="L18" s="110">
        <v>320599796.01665306</v>
      </c>
      <c r="M18" s="108"/>
      <c r="N18" s="111"/>
      <c r="O18" s="108"/>
      <c r="P18" s="111">
        <v>114901711.6876</v>
      </c>
      <c r="Q18" s="108">
        <v>205698084.3290531</v>
      </c>
      <c r="R18" s="110">
        <v>320599796.01665306</v>
      </c>
    </row>
    <row r="19" spans="1:18" ht="16.5" customHeight="1" x14ac:dyDescent="0.2">
      <c r="A19" s="64" t="s">
        <v>68</v>
      </c>
      <c r="B19" s="99" t="s">
        <v>67</v>
      </c>
      <c r="C19" s="100">
        <v>34.979969754098548</v>
      </c>
      <c r="D19" s="101">
        <v>2.8242621175196318E-2</v>
      </c>
      <c r="E19" s="102">
        <v>27466586.809171662</v>
      </c>
      <c r="F19" s="104">
        <v>105302799.285</v>
      </c>
      <c r="G19" s="104">
        <v>30556554.8288</v>
      </c>
      <c r="H19" s="106">
        <v>59776890.447991714</v>
      </c>
      <c r="I19" s="107">
        <v>860412.29799999995</v>
      </c>
      <c r="J19" s="108">
        <v>14798434.57281645</v>
      </c>
      <c r="K19" s="109">
        <v>75435737.318808168</v>
      </c>
      <c r="L19" s="110">
        <v>105992292.14760816</v>
      </c>
      <c r="M19" s="108"/>
      <c r="N19" s="111"/>
      <c r="O19" s="108"/>
      <c r="P19" s="111">
        <v>30556554.8288</v>
      </c>
      <c r="Q19" s="108">
        <v>75435737.318808168</v>
      </c>
      <c r="R19" s="110">
        <v>105992292.14760816</v>
      </c>
    </row>
    <row r="20" spans="1:18" ht="16.5" customHeight="1" x14ac:dyDescent="0.2">
      <c r="A20" s="64" t="s">
        <v>70</v>
      </c>
      <c r="B20" s="99" t="s">
        <v>69</v>
      </c>
      <c r="C20" s="100">
        <v>36.564985789626299</v>
      </c>
      <c r="D20" s="101">
        <v>2.7271483844953134E-2</v>
      </c>
      <c r="E20" s="102">
        <v>10651928.111043714</v>
      </c>
      <c r="F20" s="104">
        <v>61274441.68</v>
      </c>
      <c r="G20" s="104">
        <v>10852090.774799999</v>
      </c>
      <c r="H20" s="106">
        <v>44874545.170314535</v>
      </c>
      <c r="I20" s="107">
        <v>2729182.1428</v>
      </c>
      <c r="J20" s="108">
        <v>10246733.157231439</v>
      </c>
      <c r="K20" s="109">
        <v>57850460.470345974</v>
      </c>
      <c r="L20" s="110">
        <v>68702551.245145977</v>
      </c>
      <c r="M20" s="108"/>
      <c r="N20" s="111"/>
      <c r="O20" s="108"/>
      <c r="P20" s="111">
        <v>10852090.774799999</v>
      </c>
      <c r="Q20" s="108">
        <v>57850460.470345974</v>
      </c>
      <c r="R20" s="110">
        <v>68702551.245145977</v>
      </c>
    </row>
    <row r="21" spans="1:18" ht="16.5" customHeight="1" x14ac:dyDescent="0.2">
      <c r="A21" s="64" t="s">
        <v>72</v>
      </c>
      <c r="B21" s="99" t="s">
        <v>71</v>
      </c>
      <c r="C21" s="100">
        <v>25.129612722214297</v>
      </c>
      <c r="D21" s="101"/>
      <c r="E21" s="102">
        <v>27398096.738784008</v>
      </c>
      <c r="F21" s="104">
        <v>21340019.91</v>
      </c>
      <c r="G21" s="104">
        <v>30646277.834399998</v>
      </c>
      <c r="H21" s="106">
        <v>5000600.4906121874</v>
      </c>
      <c r="I21" s="107">
        <v>1703470.9336000001</v>
      </c>
      <c r="J21" s="108">
        <v>6901404.0067414809</v>
      </c>
      <c r="K21" s="109">
        <v>13605475.430953667</v>
      </c>
      <c r="L21" s="110">
        <v>44251753.265353665</v>
      </c>
      <c r="M21" s="108"/>
      <c r="N21" s="111"/>
      <c r="O21" s="108"/>
      <c r="P21" s="111">
        <v>30646277.834399998</v>
      </c>
      <c r="Q21" s="108">
        <v>13605475.430953667</v>
      </c>
      <c r="R21" s="110">
        <v>44251753.265353665</v>
      </c>
    </row>
    <row r="22" spans="1:18" ht="16.5" customHeight="1" x14ac:dyDescent="0.2">
      <c r="A22" s="64" t="s">
        <v>74</v>
      </c>
      <c r="B22" s="99" t="s">
        <v>73</v>
      </c>
      <c r="C22" s="100">
        <v>38.356119986475399</v>
      </c>
      <c r="D22" s="101">
        <v>2.2466315539594724E-2</v>
      </c>
      <c r="E22" s="102">
        <v>38416813.964132622</v>
      </c>
      <c r="F22" s="104">
        <v>128861282.63</v>
      </c>
      <c r="G22" s="104">
        <v>42351405.906399995</v>
      </c>
      <c r="H22" s="106">
        <v>65289784.661506563</v>
      </c>
      <c r="I22" s="107">
        <v>461397.6004</v>
      </c>
      <c r="J22" s="108">
        <v>18200884.08980374</v>
      </c>
      <c r="K22" s="109">
        <v>83952066.351710305</v>
      </c>
      <c r="L22" s="110">
        <v>126303472.2581103</v>
      </c>
      <c r="M22" s="108"/>
      <c r="N22" s="111"/>
      <c r="O22" s="108"/>
      <c r="P22" s="111">
        <v>42351405.906399995</v>
      </c>
      <c r="Q22" s="108">
        <v>83952066.351710305</v>
      </c>
      <c r="R22" s="110">
        <v>126303472.2581103</v>
      </c>
    </row>
    <row r="23" spans="1:18" ht="16.5" customHeight="1" x14ac:dyDescent="0.2">
      <c r="A23" s="64" t="s">
        <v>76</v>
      </c>
      <c r="B23" s="99" t="s">
        <v>75</v>
      </c>
      <c r="C23" s="100">
        <v>31.029058797331199</v>
      </c>
      <c r="D23" s="101">
        <v>7.4833644641606356E-2</v>
      </c>
      <c r="E23" s="102">
        <v>33229696.084872015</v>
      </c>
      <c r="F23" s="104">
        <v>90623089.710000008</v>
      </c>
      <c r="G23" s="104">
        <v>50674596.224399999</v>
      </c>
      <c r="H23" s="106">
        <v>47764185.447579727</v>
      </c>
      <c r="I23" s="107">
        <v>2081575.6444000001</v>
      </c>
      <c r="J23" s="108">
        <v>21770039.977035291</v>
      </c>
      <c r="K23" s="109">
        <v>71615801.069015026</v>
      </c>
      <c r="L23" s="110">
        <v>122290397.29341501</v>
      </c>
      <c r="M23" s="108"/>
      <c r="N23" s="111"/>
      <c r="O23" s="108"/>
      <c r="P23" s="111">
        <v>50674596.224399999</v>
      </c>
      <c r="Q23" s="108">
        <v>71615801.069015026</v>
      </c>
      <c r="R23" s="110">
        <v>122290397.29341501</v>
      </c>
    </row>
    <row r="24" spans="1:18" ht="16.5" customHeight="1" x14ac:dyDescent="0.2">
      <c r="A24" s="64" t="s">
        <v>78</v>
      </c>
      <c r="B24" s="99" t="s">
        <v>77</v>
      </c>
      <c r="C24" s="100">
        <v>37.940904794628402</v>
      </c>
      <c r="D24" s="101">
        <v>5.5821016902296176E-2</v>
      </c>
      <c r="E24" s="102">
        <v>17746264.888349108</v>
      </c>
      <c r="F24" s="104">
        <v>59365232.564999998</v>
      </c>
      <c r="G24" s="104">
        <v>19186276.530400001</v>
      </c>
      <c r="H24" s="106">
        <v>35193965.344075233</v>
      </c>
      <c r="I24" s="107">
        <v>83718.731996000002</v>
      </c>
      <c r="J24" s="108">
        <v>9988173.1389144249</v>
      </c>
      <c r="K24" s="109">
        <v>45265857.214985654</v>
      </c>
      <c r="L24" s="110">
        <v>64452133.745385662</v>
      </c>
      <c r="M24" s="108"/>
      <c r="N24" s="111"/>
      <c r="O24" s="108"/>
      <c r="P24" s="111">
        <v>19186276.530400001</v>
      </c>
      <c r="Q24" s="108">
        <v>45265857.214985654</v>
      </c>
      <c r="R24" s="110">
        <v>64452133.745385662</v>
      </c>
    </row>
    <row r="25" spans="1:18" ht="16.5" customHeight="1" x14ac:dyDescent="0.2">
      <c r="A25" s="64" t="s">
        <v>80</v>
      </c>
      <c r="B25" s="99" t="s">
        <v>79</v>
      </c>
      <c r="C25" s="100">
        <v>33.591726893082097</v>
      </c>
      <c r="D25" s="101">
        <v>4.0618222095425344E-2</v>
      </c>
      <c r="E25" s="102">
        <v>43804745.565753222</v>
      </c>
      <c r="F25" s="104">
        <v>133555306.09999999</v>
      </c>
      <c r="G25" s="104">
        <v>56623047.1888</v>
      </c>
      <c r="H25" s="106">
        <v>71839984.120366156</v>
      </c>
      <c r="I25" s="107">
        <v>115025.2</v>
      </c>
      <c r="J25" s="108">
        <v>26152525.799076106</v>
      </c>
      <c r="K25" s="109">
        <v>98107535.119442269</v>
      </c>
      <c r="L25" s="110">
        <v>154730582.30824226</v>
      </c>
      <c r="M25" s="108"/>
      <c r="N25" s="111"/>
      <c r="O25" s="108"/>
      <c r="P25" s="111">
        <v>56623047.1888</v>
      </c>
      <c r="Q25" s="108">
        <v>98107535.119442269</v>
      </c>
      <c r="R25" s="110">
        <v>154730582.30824226</v>
      </c>
    </row>
    <row r="26" spans="1:18" ht="16.5" customHeight="1" x14ac:dyDescent="0.2">
      <c r="A26" s="64" t="s">
        <v>82</v>
      </c>
      <c r="B26" s="99" t="s">
        <v>81</v>
      </c>
      <c r="C26" s="100">
        <v>26.711179101094949</v>
      </c>
      <c r="D26" s="101">
        <v>0.34993443227580001</v>
      </c>
      <c r="E26" s="102">
        <v>15158760.811475974</v>
      </c>
      <c r="F26" s="104">
        <v>51012210.960000001</v>
      </c>
      <c r="G26" s="104">
        <v>21775819.8816</v>
      </c>
      <c r="H26" s="106">
        <v>20438075.754371967</v>
      </c>
      <c r="I26" s="107">
        <v>17813010.530000001</v>
      </c>
      <c r="J26" s="108">
        <v>14387963.760598714</v>
      </c>
      <c r="K26" s="109">
        <v>52639050.044970676</v>
      </c>
      <c r="L26" s="110">
        <v>74414869.926570684</v>
      </c>
      <c r="M26" s="108">
        <v>525973.74080000003</v>
      </c>
      <c r="N26" s="111"/>
      <c r="O26" s="108"/>
      <c r="P26" s="111">
        <v>21775819.8816</v>
      </c>
      <c r="Q26" s="108">
        <v>52113076.304170683</v>
      </c>
      <c r="R26" s="110">
        <v>73888896.18577069</v>
      </c>
    </row>
    <row r="27" spans="1:18" ht="16.5" customHeight="1" x14ac:dyDescent="0.2">
      <c r="A27" s="64" t="s">
        <v>84</v>
      </c>
      <c r="B27" s="99" t="s">
        <v>83</v>
      </c>
      <c r="C27" s="100">
        <v>35.300389668692603</v>
      </c>
      <c r="D27" s="101">
        <v>4.4943913617680499E-2</v>
      </c>
      <c r="E27" s="102">
        <v>65857579.083258994</v>
      </c>
      <c r="F27" s="104">
        <v>165334334.16</v>
      </c>
      <c r="G27" s="104">
        <v>75935769.530000001</v>
      </c>
      <c r="H27" s="106">
        <v>85547424.725049078</v>
      </c>
      <c r="I27" s="107">
        <v>11570847.905999999</v>
      </c>
      <c r="J27" s="108">
        <v>26024187.953927938</v>
      </c>
      <c r="K27" s="109">
        <v>123142460.58497702</v>
      </c>
      <c r="L27" s="110">
        <v>199078230.11497703</v>
      </c>
      <c r="M27" s="108">
        <v>937983</v>
      </c>
      <c r="N27" s="111"/>
      <c r="O27" s="108"/>
      <c r="P27" s="111">
        <v>75935769.530000001</v>
      </c>
      <c r="Q27" s="108">
        <v>122204477.58497702</v>
      </c>
      <c r="R27" s="110">
        <v>198140247.11497703</v>
      </c>
    </row>
    <row r="28" spans="1:18" ht="16.5" customHeight="1" x14ac:dyDescent="0.2">
      <c r="A28" s="64" t="s">
        <v>86</v>
      </c>
      <c r="B28" s="99" t="s">
        <v>85</v>
      </c>
      <c r="C28" s="100">
        <v>36.947491388268404</v>
      </c>
      <c r="D28" s="101">
        <v>4.2809490352468692E-2</v>
      </c>
      <c r="E28" s="102">
        <v>32517497.179593712</v>
      </c>
      <c r="F28" s="104">
        <v>82146415.920000002</v>
      </c>
      <c r="G28" s="104">
        <v>32699678.681199998</v>
      </c>
      <c r="H28" s="106">
        <v>44521492.664806731</v>
      </c>
      <c r="I28" s="107">
        <v>3178459.2</v>
      </c>
      <c r="J28" s="108">
        <v>21976216.841331847</v>
      </c>
      <c r="K28" s="109">
        <v>69676168.706138581</v>
      </c>
      <c r="L28" s="110">
        <v>102375847.38733858</v>
      </c>
      <c r="M28" s="108"/>
      <c r="N28" s="111"/>
      <c r="O28" s="108"/>
      <c r="P28" s="111">
        <v>32699678.681199998</v>
      </c>
      <c r="Q28" s="108">
        <v>69676168.706138581</v>
      </c>
      <c r="R28" s="110">
        <v>102375847.38733858</v>
      </c>
    </row>
    <row r="29" spans="1:18" ht="16.5" customHeight="1" x14ac:dyDescent="0.2">
      <c r="A29" s="64" t="s">
        <v>88</v>
      </c>
      <c r="B29" s="99" t="s">
        <v>87</v>
      </c>
      <c r="C29" s="100">
        <v>40.781974167238147</v>
      </c>
      <c r="D29" s="101">
        <v>7.0926101103394368E-2</v>
      </c>
      <c r="E29" s="102">
        <v>16003170.629249018</v>
      </c>
      <c r="F29" s="104">
        <v>60127837.359999999</v>
      </c>
      <c r="G29" s="104">
        <v>22788561.284400001</v>
      </c>
      <c r="H29" s="106">
        <v>25394940.931651071</v>
      </c>
      <c r="I29" s="107">
        <v>2891123.6</v>
      </c>
      <c r="J29" s="108">
        <v>13922381.938925121</v>
      </c>
      <c r="K29" s="109">
        <v>42208446.470576197</v>
      </c>
      <c r="L29" s="110">
        <v>64997007.754976191</v>
      </c>
      <c r="M29" s="108"/>
      <c r="N29" s="111"/>
      <c r="O29" s="108"/>
      <c r="P29" s="111">
        <v>22788561.284400001</v>
      </c>
      <c r="Q29" s="108">
        <v>42208446.470576197</v>
      </c>
      <c r="R29" s="110">
        <v>64997007.754976191</v>
      </c>
    </row>
    <row r="30" spans="1:18" ht="16.5" customHeight="1" x14ac:dyDescent="0.2">
      <c r="A30" s="64" t="s">
        <v>90</v>
      </c>
      <c r="B30" s="99" t="s">
        <v>89</v>
      </c>
      <c r="C30" s="100">
        <v>15.324574935541349</v>
      </c>
      <c r="D30" s="101">
        <v>9.7324762532913292E-2</v>
      </c>
      <c r="E30" s="102">
        <v>15612527.350888129</v>
      </c>
      <c r="F30" s="104">
        <v>74532762.605000004</v>
      </c>
      <c r="G30" s="104">
        <v>9988043.624400001</v>
      </c>
      <c r="H30" s="106">
        <v>16565504.181882061</v>
      </c>
      <c r="I30" s="107">
        <v>38504209.600000001</v>
      </c>
      <c r="J30" s="108">
        <v>34591245.321036249</v>
      </c>
      <c r="K30" s="109">
        <v>89660959.102918297</v>
      </c>
      <c r="L30" s="110">
        <v>99649002.727318317</v>
      </c>
      <c r="M30" s="108"/>
      <c r="N30" s="111"/>
      <c r="O30" s="108"/>
      <c r="P30" s="111">
        <v>9988043.624400001</v>
      </c>
      <c r="Q30" s="108">
        <v>89660959.102918297</v>
      </c>
      <c r="R30" s="110">
        <v>99649002.727318317</v>
      </c>
    </row>
    <row r="31" spans="1:18" ht="16.5" customHeight="1" x14ac:dyDescent="0.2">
      <c r="A31" s="64" t="s">
        <v>92</v>
      </c>
      <c r="B31" s="99" t="s">
        <v>91</v>
      </c>
      <c r="C31" s="100">
        <v>28.0096353266511</v>
      </c>
      <c r="D31" s="101">
        <v>0.13112476707712245</v>
      </c>
      <c r="E31" s="102">
        <v>12426744.781380249</v>
      </c>
      <c r="F31" s="104">
        <v>48345619.325000003</v>
      </c>
      <c r="G31" s="104">
        <v>12562061.3112</v>
      </c>
      <c r="H31" s="106">
        <v>15008187.38191539</v>
      </c>
      <c r="I31" s="107">
        <v>27189478</v>
      </c>
      <c r="J31" s="108">
        <v>25906573.859075241</v>
      </c>
      <c r="K31" s="109">
        <v>68104239.240990639</v>
      </c>
      <c r="L31" s="110">
        <v>80666300.552190632</v>
      </c>
      <c r="M31" s="108"/>
      <c r="N31" s="111"/>
      <c r="O31" s="108"/>
      <c r="P31" s="111">
        <v>12562061.3112</v>
      </c>
      <c r="Q31" s="108">
        <v>68104239.240990639</v>
      </c>
      <c r="R31" s="110">
        <v>80666300.552190632</v>
      </c>
    </row>
    <row r="32" spans="1:18" ht="16.5" customHeight="1" x14ac:dyDescent="0.2">
      <c r="A32" s="64" t="s">
        <v>94</v>
      </c>
      <c r="B32" s="99" t="s">
        <v>93</v>
      </c>
      <c r="C32" s="100">
        <v>37.39539020644775</v>
      </c>
      <c r="D32" s="101">
        <v>9.2859737862334535E-2</v>
      </c>
      <c r="E32" s="102">
        <v>4584615.7470946554</v>
      </c>
      <c r="F32" s="104">
        <v>26657021.684999999</v>
      </c>
      <c r="G32" s="104">
        <v>7674446.2731999997</v>
      </c>
      <c r="H32" s="106">
        <v>12149500.63538852</v>
      </c>
      <c r="I32" s="107">
        <v>2326567.7152</v>
      </c>
      <c r="J32" s="108">
        <v>5783703.2098145746</v>
      </c>
      <c r="K32" s="109">
        <v>20259771.560403094</v>
      </c>
      <c r="L32" s="110">
        <v>27934217.833603095</v>
      </c>
      <c r="M32" s="108"/>
      <c r="N32" s="111">
        <v>932993.26879999996</v>
      </c>
      <c r="O32" s="108">
        <v>927164.30119999999</v>
      </c>
      <c r="P32" s="111">
        <v>6741453.0044</v>
      </c>
      <c r="Q32" s="108">
        <v>19332607.259203095</v>
      </c>
      <c r="R32" s="110">
        <v>26074060.263603095</v>
      </c>
    </row>
    <row r="33" spans="1:18" ht="16.5" customHeight="1" x14ac:dyDescent="0.2">
      <c r="A33" s="64" t="s">
        <v>96</v>
      </c>
      <c r="B33" s="99" t="s">
        <v>95</v>
      </c>
      <c r="C33" s="100">
        <v>43.695859565815049</v>
      </c>
      <c r="D33" s="101">
        <v>5.036856152032048E-2</v>
      </c>
      <c r="E33" s="102">
        <v>22765912.092671916</v>
      </c>
      <c r="F33" s="104">
        <v>83863294.935000002</v>
      </c>
      <c r="G33" s="104">
        <v>28412540.0964</v>
      </c>
      <c r="H33" s="106">
        <v>43253125.136600658</v>
      </c>
      <c r="I33" s="107">
        <v>1230256.5444</v>
      </c>
      <c r="J33" s="108">
        <v>12829056.584181391</v>
      </c>
      <c r="K33" s="109">
        <v>57312438.265182056</v>
      </c>
      <c r="L33" s="110">
        <v>85724978.361582056</v>
      </c>
      <c r="M33" s="108"/>
      <c r="N33" s="111">
        <v>1034985.8836000001</v>
      </c>
      <c r="O33" s="108"/>
      <c r="P33" s="111">
        <v>27377554.2128</v>
      </c>
      <c r="Q33" s="108">
        <v>57312438.265182056</v>
      </c>
      <c r="R33" s="110">
        <v>84689992.477982059</v>
      </c>
    </row>
    <row r="34" spans="1:18" ht="16.5" customHeight="1" x14ac:dyDescent="0.2">
      <c r="A34" s="64" t="s">
        <v>98</v>
      </c>
      <c r="B34" s="99" t="s">
        <v>97</v>
      </c>
      <c r="C34" s="100">
        <v>35.804519718126549</v>
      </c>
      <c r="D34" s="101">
        <v>3.3914833531894548E-2</v>
      </c>
      <c r="E34" s="102">
        <v>30595908.183258787</v>
      </c>
      <c r="F34" s="104">
        <v>92775489.784999996</v>
      </c>
      <c r="G34" s="104">
        <v>35639434.105999999</v>
      </c>
      <c r="H34" s="106">
        <v>52410723.122546732</v>
      </c>
      <c r="I34" s="107">
        <v>7945945.4484000001</v>
      </c>
      <c r="J34" s="108">
        <v>30815339.982706185</v>
      </c>
      <c r="K34" s="109">
        <v>91172008.553652912</v>
      </c>
      <c r="L34" s="110">
        <v>126811442.65965292</v>
      </c>
      <c r="M34" s="108"/>
      <c r="N34" s="111"/>
      <c r="O34" s="108"/>
      <c r="P34" s="111">
        <v>35639434.105999999</v>
      </c>
      <c r="Q34" s="108">
        <v>91172008.553652912</v>
      </c>
      <c r="R34" s="110">
        <v>126811442.65965292</v>
      </c>
    </row>
    <row r="35" spans="1:18" ht="16.5" customHeight="1" x14ac:dyDescent="0.2">
      <c r="A35" s="64" t="s">
        <v>100</v>
      </c>
      <c r="B35" s="99" t="s">
        <v>99</v>
      </c>
      <c r="C35" s="100">
        <v>38.821878850267595</v>
      </c>
      <c r="D35" s="101">
        <v>2.5440550990546686E-2</v>
      </c>
      <c r="E35" s="102">
        <v>40853063.049125485</v>
      </c>
      <c r="F35" s="104">
        <v>148617173.31999999</v>
      </c>
      <c r="G35" s="104">
        <v>50488383.609999999</v>
      </c>
      <c r="H35" s="106">
        <v>69415504.312944174</v>
      </c>
      <c r="I35" s="107">
        <v>10435241.180399999</v>
      </c>
      <c r="J35" s="108">
        <v>36387662.548320472</v>
      </c>
      <c r="K35" s="109">
        <v>116238408.04166466</v>
      </c>
      <c r="L35" s="110">
        <v>166726791.65166467</v>
      </c>
      <c r="M35" s="108">
        <v>1750359.9616</v>
      </c>
      <c r="N35" s="111"/>
      <c r="O35" s="108"/>
      <c r="P35" s="111">
        <v>50488383.609999999</v>
      </c>
      <c r="Q35" s="108">
        <v>114488048.08006465</v>
      </c>
      <c r="R35" s="110">
        <v>164976431.69006467</v>
      </c>
    </row>
    <row r="36" spans="1:18" ht="16.5" customHeight="1" x14ac:dyDescent="0.2">
      <c r="A36" s="64" t="s">
        <v>102</v>
      </c>
      <c r="B36" s="99" t="s">
        <v>101</v>
      </c>
      <c r="C36" s="100">
        <v>34.852288099735503</v>
      </c>
      <c r="D36" s="101">
        <v>3.7264729037074812E-2</v>
      </c>
      <c r="E36" s="102">
        <v>41290989.412729159</v>
      </c>
      <c r="F36" s="104">
        <v>119895606.72</v>
      </c>
      <c r="G36" s="104">
        <v>38079099.436800003</v>
      </c>
      <c r="H36" s="106">
        <v>67002702.731855243</v>
      </c>
      <c r="I36" s="107">
        <v>6423580.1187999994</v>
      </c>
      <c r="J36" s="108">
        <v>27682548.765116587</v>
      </c>
      <c r="K36" s="109">
        <v>101108831.61577182</v>
      </c>
      <c r="L36" s="110">
        <v>139187931.0525718</v>
      </c>
      <c r="M36" s="108"/>
      <c r="N36" s="111"/>
      <c r="O36" s="108"/>
      <c r="P36" s="111">
        <v>38079099.436800003</v>
      </c>
      <c r="Q36" s="108">
        <v>101108831.61577182</v>
      </c>
      <c r="R36" s="110">
        <v>139187931.0525718</v>
      </c>
    </row>
    <row r="37" spans="1:18" ht="16.5" customHeight="1" x14ac:dyDescent="0.2">
      <c r="A37" s="64" t="s">
        <v>104</v>
      </c>
      <c r="B37" s="99" t="s">
        <v>103</v>
      </c>
      <c r="C37" s="100">
        <v>34.982135594484802</v>
      </c>
      <c r="D37" s="101">
        <v>3.2634538791887435E-2</v>
      </c>
      <c r="E37" s="102">
        <v>20509151.302149788</v>
      </c>
      <c r="F37" s="104">
        <v>75310059.835000008</v>
      </c>
      <c r="G37" s="104">
        <v>34540737.909999996</v>
      </c>
      <c r="H37" s="106">
        <v>40926576.925731488</v>
      </c>
      <c r="I37" s="107">
        <v>1726171.63</v>
      </c>
      <c r="J37" s="108">
        <v>17039487.162899394</v>
      </c>
      <c r="K37" s="109">
        <v>59692235.71863088</v>
      </c>
      <c r="L37" s="110">
        <v>94232973.628630877</v>
      </c>
      <c r="M37" s="108"/>
      <c r="N37" s="111"/>
      <c r="O37" s="108"/>
      <c r="P37" s="111">
        <v>34540737.909999996</v>
      </c>
      <c r="Q37" s="108">
        <v>59692235.71863088</v>
      </c>
      <c r="R37" s="110">
        <v>94232973.628630877</v>
      </c>
    </row>
    <row r="38" spans="1:18" ht="16.5" customHeight="1" x14ac:dyDescent="0.2">
      <c r="A38" s="64" t="s">
        <v>106</v>
      </c>
      <c r="B38" s="99" t="s">
        <v>105</v>
      </c>
      <c r="C38" s="100">
        <v>32.339963457276454</v>
      </c>
      <c r="D38" s="101">
        <v>2.3987651055782939E-2</v>
      </c>
      <c r="E38" s="102">
        <v>36927481.287796184</v>
      </c>
      <c r="F38" s="104">
        <v>114263832.34</v>
      </c>
      <c r="G38" s="104">
        <v>38905592.700000003</v>
      </c>
      <c r="H38" s="106">
        <v>60812470.734787539</v>
      </c>
      <c r="I38" s="107">
        <v>1954631.1624</v>
      </c>
      <c r="J38" s="108">
        <v>22579024.808024</v>
      </c>
      <c r="K38" s="109">
        <v>85346126.70521155</v>
      </c>
      <c r="L38" s="110">
        <v>124251719.40521154</v>
      </c>
      <c r="M38" s="108"/>
      <c r="N38" s="111"/>
      <c r="O38" s="108"/>
      <c r="P38" s="111">
        <v>38905592.700000003</v>
      </c>
      <c r="Q38" s="108">
        <v>85346126.70521155</v>
      </c>
      <c r="R38" s="110">
        <v>124251719.40521154</v>
      </c>
    </row>
    <row r="39" spans="1:18" ht="16.5" customHeight="1" x14ac:dyDescent="0.2">
      <c r="A39" s="64" t="s">
        <v>108</v>
      </c>
      <c r="B39" s="99" t="s">
        <v>107</v>
      </c>
      <c r="C39" s="100">
        <v>34.468378735433603</v>
      </c>
      <c r="D39" s="101"/>
      <c r="E39" s="102">
        <v>26210884.681391828</v>
      </c>
      <c r="F39" s="104">
        <v>21839584.634999998</v>
      </c>
      <c r="G39" s="104">
        <v>33309184.945999999</v>
      </c>
      <c r="H39" s="106">
        <v>9314444.911349982</v>
      </c>
      <c r="I39" s="107">
        <v>731288.00199999998</v>
      </c>
      <c r="J39" s="108">
        <v>4855859.2984175365</v>
      </c>
      <c r="K39" s="109">
        <v>14901592.211767521</v>
      </c>
      <c r="L39" s="110">
        <v>48210777.157767519</v>
      </c>
      <c r="M39" s="108"/>
      <c r="N39" s="111"/>
      <c r="O39" s="108"/>
      <c r="P39" s="111">
        <v>33309184.945999999</v>
      </c>
      <c r="Q39" s="108">
        <v>14901592.211767521</v>
      </c>
      <c r="R39" s="110">
        <v>48210777.157767519</v>
      </c>
    </row>
    <row r="40" spans="1:18" ht="16.5" customHeight="1" x14ac:dyDescent="0.2">
      <c r="A40" s="64" t="s">
        <v>110</v>
      </c>
      <c r="B40" s="99" t="s">
        <v>109</v>
      </c>
      <c r="C40" s="100">
        <v>37.842666853506856</v>
      </c>
      <c r="D40" s="101">
        <v>3.9364996636109442E-2</v>
      </c>
      <c r="E40" s="102">
        <v>23423482.295495767</v>
      </c>
      <c r="F40" s="104">
        <v>159434126.03999999</v>
      </c>
      <c r="G40" s="104">
        <v>28547224.274799999</v>
      </c>
      <c r="H40" s="106">
        <v>92799588.881839305</v>
      </c>
      <c r="I40" s="107">
        <v>5525003.8597200001</v>
      </c>
      <c r="J40" s="108">
        <v>21235004.670737125</v>
      </c>
      <c r="K40" s="109">
        <v>119559597.41229643</v>
      </c>
      <c r="L40" s="110">
        <v>148106821.68709642</v>
      </c>
      <c r="M40" s="108"/>
      <c r="N40" s="111"/>
      <c r="O40" s="108"/>
      <c r="P40" s="111">
        <v>28547224.274799999</v>
      </c>
      <c r="Q40" s="108">
        <v>119559597.41229643</v>
      </c>
      <c r="R40" s="110">
        <v>148106821.68709642</v>
      </c>
    </row>
    <row r="41" spans="1:18" ht="16.5" customHeight="1" x14ac:dyDescent="0.2">
      <c r="A41" s="64" t="s">
        <v>112</v>
      </c>
      <c r="B41" s="99" t="s">
        <v>111</v>
      </c>
      <c r="C41" s="100">
        <v>31.925233428815396</v>
      </c>
      <c r="D41" s="101">
        <v>4.7355705213634594E-2</v>
      </c>
      <c r="E41" s="102">
        <v>36135714.277110294</v>
      </c>
      <c r="F41" s="104">
        <v>111499686.315</v>
      </c>
      <c r="G41" s="104">
        <v>52005474.143199995</v>
      </c>
      <c r="H41" s="106">
        <v>45296936.665647924</v>
      </c>
      <c r="I41" s="107">
        <v>12911311.714400001</v>
      </c>
      <c r="J41" s="108">
        <v>34393882.649903789</v>
      </c>
      <c r="K41" s="109">
        <v>92602131.029951707</v>
      </c>
      <c r="L41" s="110">
        <v>144607605.1731517</v>
      </c>
      <c r="M41" s="108">
        <v>2845346.2519999999</v>
      </c>
      <c r="N41" s="111">
        <v>1632908.2204</v>
      </c>
      <c r="O41" s="108">
        <v>2091408.7623999999</v>
      </c>
      <c r="P41" s="111">
        <v>50372565.922800004</v>
      </c>
      <c r="Q41" s="108">
        <v>87665376.015551716</v>
      </c>
      <c r="R41" s="110">
        <v>138037941.93835169</v>
      </c>
    </row>
    <row r="42" spans="1:18" ht="16.5" customHeight="1" x14ac:dyDescent="0.2">
      <c r="A42" s="64" t="s">
        <v>114</v>
      </c>
      <c r="B42" s="99" t="s">
        <v>113</v>
      </c>
      <c r="C42" s="100">
        <v>37.366893049721298</v>
      </c>
      <c r="D42" s="101">
        <v>3.4857890148212729E-2</v>
      </c>
      <c r="E42" s="102">
        <v>48346300.629913725</v>
      </c>
      <c r="F42" s="104">
        <v>177432217.13999999</v>
      </c>
      <c r="G42" s="104">
        <v>57424787.662799999</v>
      </c>
      <c r="H42" s="106">
        <v>91399884.515446126</v>
      </c>
      <c r="I42" s="107">
        <v>2722365.0932</v>
      </c>
      <c r="J42" s="108">
        <v>23579056.415125363</v>
      </c>
      <c r="K42" s="109">
        <v>117701306.02377148</v>
      </c>
      <c r="L42" s="110">
        <v>175126093.68657148</v>
      </c>
      <c r="M42" s="108"/>
      <c r="N42" s="111"/>
      <c r="O42" s="108"/>
      <c r="P42" s="111">
        <v>57424787.662799999</v>
      </c>
      <c r="Q42" s="108">
        <v>117701306.02377148</v>
      </c>
      <c r="R42" s="110">
        <v>175126093.68657148</v>
      </c>
    </row>
    <row r="43" spans="1:18" ht="16.5" customHeight="1" x14ac:dyDescent="0.2">
      <c r="A43" s="64" t="s">
        <v>116</v>
      </c>
      <c r="B43" s="99" t="s">
        <v>115</v>
      </c>
      <c r="C43" s="100">
        <v>47.380122998451952</v>
      </c>
      <c r="D43" s="101">
        <v>0.10204376939408787</v>
      </c>
      <c r="E43" s="102">
        <v>10140255.264961764</v>
      </c>
      <c r="F43" s="104">
        <v>57380137.754999995</v>
      </c>
      <c r="G43" s="104">
        <v>8969091.4208000004</v>
      </c>
      <c r="H43" s="106">
        <v>29795206.887402795</v>
      </c>
      <c r="I43" s="107">
        <v>810663.6</v>
      </c>
      <c r="J43" s="108">
        <v>5195090.29606051</v>
      </c>
      <c r="K43" s="109">
        <v>35800960.783463307</v>
      </c>
      <c r="L43" s="110">
        <v>44770052.2042633</v>
      </c>
      <c r="M43" s="108"/>
      <c r="N43" s="111"/>
      <c r="O43" s="108"/>
      <c r="P43" s="111">
        <v>8969091.4208000004</v>
      </c>
      <c r="Q43" s="108">
        <v>35800960.783463307</v>
      </c>
      <c r="R43" s="110">
        <v>44770052.2042633</v>
      </c>
    </row>
    <row r="44" spans="1:18" ht="16.5" customHeight="1" x14ac:dyDescent="0.2">
      <c r="A44" s="64" t="s">
        <v>118</v>
      </c>
      <c r="B44" s="99" t="s">
        <v>117</v>
      </c>
      <c r="C44" s="100">
        <v>37.798196316234453</v>
      </c>
      <c r="D44" s="101">
        <v>0.13069852941176471</v>
      </c>
      <c r="E44" s="102">
        <v>6039688.5117443381</v>
      </c>
      <c r="F44" s="104">
        <v>30882155.934999999</v>
      </c>
      <c r="G44" s="104">
        <v>16869481.375599999</v>
      </c>
      <c r="H44" s="106">
        <v>15510165.08800986</v>
      </c>
      <c r="I44" s="107">
        <v>5279688.8</v>
      </c>
      <c r="J44" s="108">
        <v>8993289.1354084965</v>
      </c>
      <c r="K44" s="109">
        <v>29783143.023418359</v>
      </c>
      <c r="L44" s="110">
        <v>46652624.399018355</v>
      </c>
      <c r="M44" s="108"/>
      <c r="N44" s="111"/>
      <c r="O44" s="108"/>
      <c r="P44" s="111">
        <v>16869481.375599999</v>
      </c>
      <c r="Q44" s="108">
        <v>29783143.023418359</v>
      </c>
      <c r="R44" s="110">
        <v>46652624.399018355</v>
      </c>
    </row>
    <row r="45" spans="1:18" ht="16.5" customHeight="1" x14ac:dyDescent="0.2">
      <c r="A45" s="64" t="s">
        <v>120</v>
      </c>
      <c r="B45" s="99" t="s">
        <v>119</v>
      </c>
      <c r="C45" s="100">
        <v>33.815196762829146</v>
      </c>
      <c r="D45" s="101">
        <v>0.10704856115107914</v>
      </c>
      <c r="E45" s="102">
        <v>14151025.69209294</v>
      </c>
      <c r="F45" s="104">
        <v>57953085.954999998</v>
      </c>
      <c r="G45" s="104">
        <v>18256076.085999999</v>
      </c>
      <c r="H45" s="106">
        <v>27513475.438082445</v>
      </c>
      <c r="I45" s="107">
        <v>16074876.800000001</v>
      </c>
      <c r="J45" s="108">
        <v>24577811.355719075</v>
      </c>
      <c r="K45" s="109">
        <v>68166163.593801528</v>
      </c>
      <c r="L45" s="110">
        <v>86422239.679801524</v>
      </c>
      <c r="M45" s="108"/>
      <c r="N45" s="111"/>
      <c r="O45" s="108">
        <v>7403957.8567999993</v>
      </c>
      <c r="P45" s="111">
        <v>18256076.085999999</v>
      </c>
      <c r="Q45" s="108">
        <v>60762205.737001523</v>
      </c>
      <c r="R45" s="110">
        <v>79018281.823001519</v>
      </c>
    </row>
    <row r="46" spans="1:18" ht="16.5" customHeight="1" x14ac:dyDescent="0.2">
      <c r="A46" s="64" t="s">
        <v>122</v>
      </c>
      <c r="B46" s="99" t="s">
        <v>121</v>
      </c>
      <c r="C46" s="100">
        <v>27.638491779901202</v>
      </c>
      <c r="D46" s="101">
        <v>0.33806141445437543</v>
      </c>
      <c r="E46" s="102">
        <v>95570382.33578971</v>
      </c>
      <c r="F46" s="104">
        <v>279695453.44499999</v>
      </c>
      <c r="G46" s="104">
        <v>138773335.33840001</v>
      </c>
      <c r="H46" s="106">
        <v>125996061.80661765</v>
      </c>
      <c r="I46" s="107">
        <v>32073797.596000001</v>
      </c>
      <c r="J46" s="108">
        <v>67268082.993683681</v>
      </c>
      <c r="K46" s="109">
        <v>225337942.39630133</v>
      </c>
      <c r="L46" s="110">
        <v>364111277.73470128</v>
      </c>
      <c r="M46" s="108"/>
      <c r="N46" s="111"/>
      <c r="O46" s="108">
        <v>7241421.3027999997</v>
      </c>
      <c r="P46" s="111">
        <v>138773335.33840001</v>
      </c>
      <c r="Q46" s="108">
        <v>218096521.09350133</v>
      </c>
      <c r="R46" s="110">
        <v>356869856.43190134</v>
      </c>
    </row>
    <row r="47" spans="1:18" ht="16.5" customHeight="1" x14ac:dyDescent="0.2">
      <c r="A47" s="64" t="s">
        <v>124</v>
      </c>
      <c r="B47" s="99" t="s">
        <v>123</v>
      </c>
      <c r="C47" s="100">
        <v>46.420265619725498</v>
      </c>
      <c r="D47" s="101">
        <v>0.15323234298153673</v>
      </c>
      <c r="E47" s="102">
        <v>5797972.1583637623</v>
      </c>
      <c r="F47" s="104">
        <v>30540185.634999998</v>
      </c>
      <c r="G47" s="104">
        <v>14160363.039999999</v>
      </c>
      <c r="H47" s="106">
        <v>10938453.738753038</v>
      </c>
      <c r="I47" s="107">
        <v>2194356</v>
      </c>
      <c r="J47" s="108">
        <v>6967043.4374241978</v>
      </c>
      <c r="K47" s="109">
        <v>20099853.176177233</v>
      </c>
      <c r="L47" s="110">
        <v>34260216.21617724</v>
      </c>
      <c r="M47" s="108"/>
      <c r="N47" s="111"/>
      <c r="O47" s="108"/>
      <c r="P47" s="111">
        <v>14160363.039999999</v>
      </c>
      <c r="Q47" s="108">
        <v>20099853.176177233</v>
      </c>
      <c r="R47" s="110">
        <v>34260216.21617724</v>
      </c>
    </row>
    <row r="48" spans="1:18" ht="16.5" customHeight="1" x14ac:dyDescent="0.2">
      <c r="A48" s="64" t="s">
        <v>126</v>
      </c>
      <c r="B48" s="99" t="s">
        <v>125</v>
      </c>
      <c r="C48" s="100">
        <v>36.126133038628396</v>
      </c>
      <c r="D48" s="101">
        <v>3.8045716469752751E-2</v>
      </c>
      <c r="E48" s="102">
        <v>37496223.799050555</v>
      </c>
      <c r="F48" s="104">
        <v>120141931.655</v>
      </c>
      <c r="G48" s="104">
        <v>63113642.824000001</v>
      </c>
      <c r="H48" s="106">
        <v>69472203.371037677</v>
      </c>
      <c r="I48" s="107">
        <v>10764834.844799999</v>
      </c>
      <c r="J48" s="108">
        <v>23051895.226812005</v>
      </c>
      <c r="K48" s="109">
        <v>103288933.44264969</v>
      </c>
      <c r="L48" s="110">
        <v>166402576.26664969</v>
      </c>
      <c r="M48" s="108"/>
      <c r="N48" s="111"/>
      <c r="O48" s="108"/>
      <c r="P48" s="111">
        <v>63113642.824000001</v>
      </c>
      <c r="Q48" s="108">
        <v>103288933.44264969</v>
      </c>
      <c r="R48" s="110">
        <v>166402576.26664969</v>
      </c>
    </row>
    <row r="49" spans="1:18" ht="16.5" customHeight="1" x14ac:dyDescent="0.2">
      <c r="A49" s="64" t="s">
        <v>128</v>
      </c>
      <c r="B49" s="99" t="s">
        <v>127</v>
      </c>
      <c r="C49" s="100">
        <v>34.745712475902252</v>
      </c>
      <c r="D49" s="101">
        <v>4.3330571288266589E-2</v>
      </c>
      <c r="E49" s="102">
        <v>55975267.243213229</v>
      </c>
      <c r="F49" s="104">
        <v>152019862.66500002</v>
      </c>
      <c r="G49" s="104">
        <v>69309246.746399999</v>
      </c>
      <c r="H49" s="106">
        <v>87722358.46275261</v>
      </c>
      <c r="I49" s="107">
        <v>2309854.4</v>
      </c>
      <c r="J49" s="108">
        <v>31265693.225849092</v>
      </c>
      <c r="K49" s="109">
        <v>121297906.08860171</v>
      </c>
      <c r="L49" s="110">
        <v>190607152.83500171</v>
      </c>
      <c r="M49" s="108"/>
      <c r="N49" s="111"/>
      <c r="O49" s="108"/>
      <c r="P49" s="111">
        <v>69309246.746399999</v>
      </c>
      <c r="Q49" s="108">
        <v>121297906.08860171</v>
      </c>
      <c r="R49" s="110">
        <v>190607152.83500171</v>
      </c>
    </row>
    <row r="50" spans="1:18" ht="16.5" customHeight="1" x14ac:dyDescent="0.2">
      <c r="A50" s="64" t="s">
        <v>130</v>
      </c>
      <c r="B50" s="99" t="s">
        <v>129</v>
      </c>
      <c r="C50" s="100">
        <v>42.296712964327597</v>
      </c>
      <c r="D50" s="101">
        <v>8.0448406380894386E-2</v>
      </c>
      <c r="E50" s="102">
        <v>14905020.121305175</v>
      </c>
      <c r="F50" s="104">
        <v>69537206.810000002</v>
      </c>
      <c r="G50" s="104">
        <v>11768746.004000001</v>
      </c>
      <c r="H50" s="106">
        <v>41661113.063515991</v>
      </c>
      <c r="I50" s="107"/>
      <c r="J50" s="108">
        <v>8557644.1107246988</v>
      </c>
      <c r="K50" s="109">
        <v>50218757.174240686</v>
      </c>
      <c r="L50" s="110">
        <v>61987503.178240687</v>
      </c>
      <c r="M50" s="108"/>
      <c r="N50" s="111"/>
      <c r="O50" s="108"/>
      <c r="P50" s="111">
        <v>11768746.004000001</v>
      </c>
      <c r="Q50" s="108">
        <v>50218757.174240686</v>
      </c>
      <c r="R50" s="110">
        <v>61987503.178240687</v>
      </c>
    </row>
    <row r="51" spans="1:18" ht="16.5" customHeight="1" x14ac:dyDescent="0.2">
      <c r="A51" s="64" t="s">
        <v>132</v>
      </c>
      <c r="B51" s="99" t="s">
        <v>131</v>
      </c>
      <c r="C51" s="100">
        <v>39.549199092560499</v>
      </c>
      <c r="D51" s="101">
        <v>7.6210822937177014E-2</v>
      </c>
      <c r="E51" s="102">
        <v>15279705.171560761</v>
      </c>
      <c r="F51" s="104">
        <v>35399009.974999994</v>
      </c>
      <c r="G51" s="104">
        <v>17106129.795199998</v>
      </c>
      <c r="H51" s="106">
        <v>20098223.168526545</v>
      </c>
      <c r="I51" s="107">
        <v>5451026</v>
      </c>
      <c r="J51" s="108">
        <v>13290795.917165995</v>
      </c>
      <c r="K51" s="109">
        <v>38840045.08569254</v>
      </c>
      <c r="L51" s="110">
        <v>55946174.880892538</v>
      </c>
      <c r="M51" s="108"/>
      <c r="N51" s="111"/>
      <c r="O51" s="108"/>
      <c r="P51" s="111">
        <v>17106129.795199998</v>
      </c>
      <c r="Q51" s="108">
        <v>38840045.08569254</v>
      </c>
      <c r="R51" s="110">
        <v>55946174.880892538</v>
      </c>
    </row>
    <row r="52" spans="1:18" ht="16.5" customHeight="1" x14ac:dyDescent="0.2">
      <c r="A52" s="64" t="s">
        <v>134</v>
      </c>
      <c r="B52" s="99" t="s">
        <v>133</v>
      </c>
      <c r="C52" s="100">
        <v>36.420059687993202</v>
      </c>
      <c r="D52" s="101">
        <v>3.2743644844993272E-2</v>
      </c>
      <c r="E52" s="102">
        <v>23428089.483093232</v>
      </c>
      <c r="F52" s="104">
        <v>84307714.435000002</v>
      </c>
      <c r="G52" s="104">
        <v>30833177.470399998</v>
      </c>
      <c r="H52" s="106">
        <v>42854539.042823792</v>
      </c>
      <c r="I52" s="107">
        <v>1494589.7620000001</v>
      </c>
      <c r="J52" s="108">
        <v>13522838.101835651</v>
      </c>
      <c r="K52" s="109">
        <v>57871966.906659439</v>
      </c>
      <c r="L52" s="110">
        <v>88705144.37705946</v>
      </c>
      <c r="M52" s="108"/>
      <c r="N52" s="111"/>
      <c r="O52" s="108"/>
      <c r="P52" s="111">
        <v>30833177.470399998</v>
      </c>
      <c r="Q52" s="108">
        <v>57871966.906659439</v>
      </c>
      <c r="R52" s="110">
        <v>88705144.37705946</v>
      </c>
    </row>
    <row r="53" spans="1:18" ht="16.5" customHeight="1" x14ac:dyDescent="0.2">
      <c r="A53" s="64" t="s">
        <v>136</v>
      </c>
      <c r="B53" s="99" t="s">
        <v>135</v>
      </c>
      <c r="C53" s="100">
        <v>39.293339858864549</v>
      </c>
      <c r="D53" s="101">
        <v>5.8933251915910229E-2</v>
      </c>
      <c r="E53" s="102">
        <v>5242570.0527633224</v>
      </c>
      <c r="F53" s="104">
        <v>16835545.41</v>
      </c>
      <c r="G53" s="104">
        <v>6664358.2483999999</v>
      </c>
      <c r="H53" s="106">
        <v>16224618.343278075</v>
      </c>
      <c r="I53" s="107">
        <v>1120804</v>
      </c>
      <c r="J53" s="108">
        <v>5196430.6364935413</v>
      </c>
      <c r="K53" s="109">
        <v>22541852.979771614</v>
      </c>
      <c r="L53" s="110">
        <v>29206211.228171617</v>
      </c>
      <c r="M53" s="108"/>
      <c r="N53" s="111"/>
      <c r="O53" s="108"/>
      <c r="P53" s="111">
        <v>6664358.2483999999</v>
      </c>
      <c r="Q53" s="108">
        <v>22541852.979771614</v>
      </c>
      <c r="R53" s="110">
        <v>29206211.228171617</v>
      </c>
    </row>
    <row r="54" spans="1:18" ht="16.5" customHeight="1" x14ac:dyDescent="0.2">
      <c r="A54" s="64" t="s">
        <v>138</v>
      </c>
      <c r="B54" s="99" t="s">
        <v>137</v>
      </c>
      <c r="C54" s="100">
        <v>37.55760942809345</v>
      </c>
      <c r="D54" s="101">
        <v>3.1332953568548531E-2</v>
      </c>
      <c r="E54" s="102">
        <v>25810390.945715651</v>
      </c>
      <c r="F54" s="104">
        <v>87796303.525000006</v>
      </c>
      <c r="G54" s="104">
        <v>27520989.000799999</v>
      </c>
      <c r="H54" s="106">
        <v>54016141.028783716</v>
      </c>
      <c r="I54" s="107">
        <v>815648.24160000007</v>
      </c>
      <c r="J54" s="108">
        <v>10857741.925093124</v>
      </c>
      <c r="K54" s="109">
        <v>65689531.195476845</v>
      </c>
      <c r="L54" s="110">
        <v>93210520.196276844</v>
      </c>
      <c r="M54" s="108"/>
      <c r="N54" s="111"/>
      <c r="O54" s="108"/>
      <c r="P54" s="111">
        <v>27520989.000799999</v>
      </c>
      <c r="Q54" s="108">
        <v>65689531.195476845</v>
      </c>
      <c r="R54" s="110">
        <v>93210520.196276844</v>
      </c>
    </row>
    <row r="55" spans="1:18" ht="16.5" customHeight="1" x14ac:dyDescent="0.2">
      <c r="A55" s="64" t="s">
        <v>140</v>
      </c>
      <c r="B55" s="99" t="s">
        <v>139</v>
      </c>
      <c r="C55" s="100">
        <v>25.915660800699801</v>
      </c>
      <c r="D55" s="101">
        <v>2.6939655172413793E-4</v>
      </c>
      <c r="E55" s="102">
        <v>21280482.540645115</v>
      </c>
      <c r="F55" s="104">
        <v>21407557.16</v>
      </c>
      <c r="G55" s="104">
        <v>33089268.6708</v>
      </c>
      <c r="H55" s="106">
        <v>5116185.4914114866</v>
      </c>
      <c r="I55" s="107">
        <v>61050.400000000001</v>
      </c>
      <c r="J55" s="108">
        <v>6091071.2526789084</v>
      </c>
      <c r="K55" s="109">
        <v>11268307.144090395</v>
      </c>
      <c r="L55" s="110">
        <v>44357575.814890392</v>
      </c>
      <c r="M55" s="108"/>
      <c r="N55" s="111">
        <v>5757889.5192</v>
      </c>
      <c r="O55" s="108">
        <v>2518516.4132000003</v>
      </c>
      <c r="P55" s="111">
        <v>27331379.1516</v>
      </c>
      <c r="Q55" s="108">
        <v>8749790.7308903951</v>
      </c>
      <c r="R55" s="110">
        <v>36081169.882490396</v>
      </c>
    </row>
    <row r="56" spans="1:18" ht="16.5" customHeight="1" x14ac:dyDescent="0.2">
      <c r="A56" s="64" t="s">
        <v>142</v>
      </c>
      <c r="B56" s="99" t="s">
        <v>141</v>
      </c>
      <c r="C56" s="100">
        <v>37.446050599149451</v>
      </c>
      <c r="D56" s="101">
        <v>2.3234611631247123E-2</v>
      </c>
      <c r="E56" s="102">
        <v>15279552.619635396</v>
      </c>
      <c r="F56" s="104">
        <v>103903597.67500001</v>
      </c>
      <c r="G56" s="104">
        <v>27396712.8752</v>
      </c>
      <c r="H56" s="106">
        <v>45977205.351418242</v>
      </c>
      <c r="I56" s="107">
        <v>356796.4</v>
      </c>
      <c r="J56" s="108">
        <v>15478650.75012638</v>
      </c>
      <c r="K56" s="109">
        <v>61812652.501544625</v>
      </c>
      <c r="L56" s="110">
        <v>89209365.376744628</v>
      </c>
      <c r="M56" s="108"/>
      <c r="N56" s="111"/>
      <c r="O56" s="108"/>
      <c r="P56" s="111">
        <v>27396712.8752</v>
      </c>
      <c r="Q56" s="108">
        <v>61812652.501544625</v>
      </c>
      <c r="R56" s="110">
        <v>89209365.376744628</v>
      </c>
    </row>
    <row r="57" spans="1:18" ht="16.5" customHeight="1" x14ac:dyDescent="0.2">
      <c r="A57" s="64" t="s">
        <v>144</v>
      </c>
      <c r="B57" s="99" t="s">
        <v>143</v>
      </c>
      <c r="C57" s="100">
        <v>37.50560287575145</v>
      </c>
      <c r="D57" s="101">
        <v>2.7324096261286838E-2</v>
      </c>
      <c r="E57" s="102">
        <v>17643130.880607657</v>
      </c>
      <c r="F57" s="104">
        <v>50348443.039999999</v>
      </c>
      <c r="G57" s="104">
        <v>17059937.516400002</v>
      </c>
      <c r="H57" s="106">
        <v>27999647.481151938</v>
      </c>
      <c r="I57" s="107">
        <v>2857504.1</v>
      </c>
      <c r="J57" s="108">
        <v>6411351.6792111844</v>
      </c>
      <c r="K57" s="109">
        <v>37268503.260363117</v>
      </c>
      <c r="L57" s="110">
        <v>54328440.776763119</v>
      </c>
      <c r="M57" s="108"/>
      <c r="N57" s="111"/>
      <c r="O57" s="108"/>
      <c r="P57" s="111">
        <v>17059937.516400002</v>
      </c>
      <c r="Q57" s="108">
        <v>37268503.260363117</v>
      </c>
      <c r="R57" s="110">
        <v>54328440.776763119</v>
      </c>
    </row>
    <row r="58" spans="1:18" ht="16.5" customHeight="1" x14ac:dyDescent="0.2">
      <c r="A58" s="64" t="s">
        <v>146</v>
      </c>
      <c r="B58" s="99" t="s">
        <v>145</v>
      </c>
      <c r="C58" s="100">
        <v>35.241083542805455</v>
      </c>
      <c r="D58" s="101">
        <v>4.712178744268105E-2</v>
      </c>
      <c r="E58" s="102">
        <v>54571040.848959416</v>
      </c>
      <c r="F58" s="104">
        <v>186425415.185</v>
      </c>
      <c r="G58" s="104">
        <v>84220217.756799996</v>
      </c>
      <c r="H58" s="106">
        <v>106098601.07125531</v>
      </c>
      <c r="I58" s="107">
        <v>336720.8</v>
      </c>
      <c r="J58" s="108">
        <v>35317785.300922647</v>
      </c>
      <c r="K58" s="109">
        <v>141753107.17217797</v>
      </c>
      <c r="L58" s="110">
        <v>225973324.92897797</v>
      </c>
      <c r="M58" s="108"/>
      <c r="N58" s="111"/>
      <c r="O58" s="108"/>
      <c r="P58" s="111">
        <v>84220217.756799996</v>
      </c>
      <c r="Q58" s="108">
        <v>141753107.17217797</v>
      </c>
      <c r="R58" s="110">
        <v>225973324.92897797</v>
      </c>
    </row>
    <row r="59" spans="1:18" ht="16.5" customHeight="1" x14ac:dyDescent="0.2">
      <c r="A59" s="64" t="s">
        <v>148</v>
      </c>
      <c r="B59" s="99" t="s">
        <v>147</v>
      </c>
      <c r="C59" s="100">
        <v>37.312305512236705</v>
      </c>
      <c r="D59" s="101">
        <v>4.5925803458932567E-2</v>
      </c>
      <c r="E59" s="102">
        <v>35324169.816245049</v>
      </c>
      <c r="F59" s="104">
        <v>97458059.754999995</v>
      </c>
      <c r="G59" s="104">
        <v>34101192.185199998</v>
      </c>
      <c r="H59" s="106">
        <v>61880496.428796232</v>
      </c>
      <c r="I59" s="107">
        <v>12728077.512800001</v>
      </c>
      <c r="J59" s="108">
        <v>32168648.84353511</v>
      </c>
      <c r="K59" s="109">
        <v>106777222.78513135</v>
      </c>
      <c r="L59" s="110">
        <v>140878414.97033137</v>
      </c>
      <c r="M59" s="108"/>
      <c r="N59" s="111">
        <v>1148675.7248</v>
      </c>
      <c r="O59" s="108"/>
      <c r="P59" s="111">
        <v>32952516.4604</v>
      </c>
      <c r="Q59" s="108">
        <v>106777222.78513135</v>
      </c>
      <c r="R59" s="110">
        <v>139729739.24553138</v>
      </c>
    </row>
    <row r="60" spans="1:18" ht="16.5" customHeight="1" x14ac:dyDescent="0.2">
      <c r="A60" s="64" t="s">
        <v>150</v>
      </c>
      <c r="B60" s="99" t="s">
        <v>149</v>
      </c>
      <c r="C60" s="100">
        <v>37.408013053538753</v>
      </c>
      <c r="D60" s="101">
        <v>2.5983028024349333E-2</v>
      </c>
      <c r="E60" s="102">
        <v>16936049.749848545</v>
      </c>
      <c r="F60" s="104">
        <v>54676112.040000007</v>
      </c>
      <c r="G60" s="104">
        <v>36027825.719599999</v>
      </c>
      <c r="H60" s="106">
        <v>36875274.897524461</v>
      </c>
      <c r="I60" s="107">
        <v>497057.81959999999</v>
      </c>
      <c r="J60" s="108">
        <v>8053558.8652925836</v>
      </c>
      <c r="K60" s="109">
        <v>45425891.582417049</v>
      </c>
      <c r="L60" s="110">
        <v>81453717.302017048</v>
      </c>
      <c r="M60" s="108"/>
      <c r="N60" s="111"/>
      <c r="O60" s="108"/>
      <c r="P60" s="111">
        <v>36027825.719599999</v>
      </c>
      <c r="Q60" s="108">
        <v>45425891.582417049</v>
      </c>
      <c r="R60" s="110">
        <v>81453717.302017048</v>
      </c>
    </row>
    <row r="61" spans="1:18" ht="16.5" customHeight="1" x14ac:dyDescent="0.2">
      <c r="A61" s="64" t="s">
        <v>152</v>
      </c>
      <c r="B61" s="99" t="s">
        <v>151</v>
      </c>
      <c r="C61" s="100">
        <v>33.781463703875502</v>
      </c>
      <c r="D61" s="101">
        <v>2.907043558278595E-2</v>
      </c>
      <c r="E61" s="102">
        <v>24248789.826906465</v>
      </c>
      <c r="F61" s="104">
        <v>62192182.25</v>
      </c>
      <c r="G61" s="104">
        <v>22272474.545599997</v>
      </c>
      <c r="H61" s="106">
        <v>34912360.225416407</v>
      </c>
      <c r="I61" s="107">
        <v>5034776.7927999999</v>
      </c>
      <c r="J61" s="108">
        <v>9368929.077298332</v>
      </c>
      <c r="K61" s="109">
        <v>49316066.095514745</v>
      </c>
      <c r="L61" s="110">
        <v>71588540.641114742</v>
      </c>
      <c r="M61" s="108"/>
      <c r="N61" s="111"/>
      <c r="O61" s="108"/>
      <c r="P61" s="111">
        <v>22272474.545599997</v>
      </c>
      <c r="Q61" s="108">
        <v>49316066.095514745</v>
      </c>
      <c r="R61" s="110">
        <v>71588540.641114742</v>
      </c>
    </row>
    <row r="62" spans="1:18" ht="16.5" customHeight="1" x14ac:dyDescent="0.2">
      <c r="A62" s="64" t="s">
        <v>154</v>
      </c>
      <c r="B62" s="99" t="s">
        <v>153</v>
      </c>
      <c r="C62" s="100">
        <v>35.265685236782851</v>
      </c>
      <c r="D62" s="101">
        <v>2.237336978877031E-2</v>
      </c>
      <c r="E62" s="102">
        <v>41264933.667320669</v>
      </c>
      <c r="F62" s="104">
        <v>104127185.06</v>
      </c>
      <c r="G62" s="104">
        <v>39084204.526799999</v>
      </c>
      <c r="H62" s="106">
        <v>54580155.695175275</v>
      </c>
      <c r="I62" s="107">
        <v>9695233.3423999995</v>
      </c>
      <c r="J62" s="108">
        <v>29336491.630598996</v>
      </c>
      <c r="K62" s="109">
        <v>93611880.668174282</v>
      </c>
      <c r="L62" s="110">
        <v>132696085.19497429</v>
      </c>
      <c r="M62" s="108"/>
      <c r="N62" s="111"/>
      <c r="O62" s="108"/>
      <c r="P62" s="111">
        <v>39084204.526799999</v>
      </c>
      <c r="Q62" s="108">
        <v>93611880.668174282</v>
      </c>
      <c r="R62" s="110">
        <v>132696085.19497429</v>
      </c>
    </row>
    <row r="63" spans="1:18" ht="16.5" customHeight="1" x14ac:dyDescent="0.2">
      <c r="A63" s="64" t="s">
        <v>156</v>
      </c>
      <c r="B63" s="99" t="s">
        <v>155</v>
      </c>
      <c r="C63" s="100">
        <v>35.139491422031099</v>
      </c>
      <c r="D63" s="101">
        <v>0.10553708705589029</v>
      </c>
      <c r="E63" s="102">
        <v>10582105.778430853</v>
      </c>
      <c r="F63" s="104">
        <v>62206060.960000001</v>
      </c>
      <c r="G63" s="104">
        <v>14047722.605599999</v>
      </c>
      <c r="H63" s="106">
        <v>18730105.18476741</v>
      </c>
      <c r="I63" s="107">
        <v>16867991.8572</v>
      </c>
      <c r="J63" s="108">
        <v>19830275.571363542</v>
      </c>
      <c r="K63" s="109">
        <v>55428372.61333096</v>
      </c>
      <c r="L63" s="110">
        <v>69476095.21893096</v>
      </c>
      <c r="M63" s="108"/>
      <c r="N63" s="111"/>
      <c r="O63" s="108"/>
      <c r="P63" s="111">
        <v>14047722.605599999</v>
      </c>
      <c r="Q63" s="108">
        <v>55428372.61333096</v>
      </c>
      <c r="R63" s="110">
        <v>69476095.21893096</v>
      </c>
    </row>
    <row r="64" spans="1:18" ht="16.5" customHeight="1" x14ac:dyDescent="0.2">
      <c r="A64" s="64" t="s">
        <v>158</v>
      </c>
      <c r="B64" s="99" t="s">
        <v>157</v>
      </c>
      <c r="C64" s="100">
        <v>32.759983351418299</v>
      </c>
      <c r="D64" s="101">
        <v>2.385488350121023E-2</v>
      </c>
      <c r="E64" s="102">
        <v>27971523.220127136</v>
      </c>
      <c r="F64" s="104">
        <v>121511051.84</v>
      </c>
      <c r="G64" s="104">
        <v>41287517.923999995</v>
      </c>
      <c r="H64" s="106">
        <v>60697298.810239814</v>
      </c>
      <c r="I64" s="107">
        <v>18718004.691600002</v>
      </c>
      <c r="J64" s="108">
        <v>34034632.272142708</v>
      </c>
      <c r="K64" s="109">
        <v>113449935.77398252</v>
      </c>
      <c r="L64" s="110">
        <v>154737453.69798255</v>
      </c>
      <c r="M64" s="108"/>
      <c r="N64" s="111"/>
      <c r="O64" s="108"/>
      <c r="P64" s="111">
        <v>41287517.923999995</v>
      </c>
      <c r="Q64" s="108">
        <v>113449935.77398252</v>
      </c>
      <c r="R64" s="110">
        <v>154737453.69798255</v>
      </c>
    </row>
    <row r="65" spans="1:18" ht="16.5" customHeight="1" x14ac:dyDescent="0.2">
      <c r="A65" s="64" t="s">
        <v>160</v>
      </c>
      <c r="B65" s="99" t="s">
        <v>159</v>
      </c>
      <c r="C65" s="100">
        <v>33.621903882857701</v>
      </c>
      <c r="D65" s="101">
        <v>3.0282046470339212E-2</v>
      </c>
      <c r="E65" s="102">
        <v>24904924.114949502</v>
      </c>
      <c r="F65" s="104">
        <v>81263513.055000007</v>
      </c>
      <c r="G65" s="104">
        <v>30569383.976399999</v>
      </c>
      <c r="H65" s="106">
        <v>45909292.802307896</v>
      </c>
      <c r="I65" s="107">
        <v>3804990</v>
      </c>
      <c r="J65" s="108">
        <v>18119580.193681683</v>
      </c>
      <c r="K65" s="109">
        <v>67833862.995989576</v>
      </c>
      <c r="L65" s="110">
        <v>98403246.972389579</v>
      </c>
      <c r="M65" s="108"/>
      <c r="N65" s="111"/>
      <c r="O65" s="108"/>
      <c r="P65" s="111">
        <v>30569383.976399999</v>
      </c>
      <c r="Q65" s="108">
        <v>67833862.995989576</v>
      </c>
      <c r="R65" s="110">
        <v>98403246.972389579</v>
      </c>
    </row>
    <row r="66" spans="1:18" ht="16.5" customHeight="1" x14ac:dyDescent="0.2">
      <c r="A66" s="64" t="s">
        <v>162</v>
      </c>
      <c r="B66" s="99" t="s">
        <v>161</v>
      </c>
      <c r="C66" s="100">
        <v>34.11365094441085</v>
      </c>
      <c r="D66" s="101">
        <v>1.6570541051054054E-2</v>
      </c>
      <c r="E66" s="102">
        <v>22821004.271117061</v>
      </c>
      <c r="F66" s="104">
        <v>70725770.069999993</v>
      </c>
      <c r="G66" s="104">
        <v>21239225.320799999</v>
      </c>
      <c r="H66" s="106">
        <v>33792893.938741565</v>
      </c>
      <c r="I66" s="107">
        <v>7634879.4536000006</v>
      </c>
      <c r="J66" s="108">
        <v>12216645.218836667</v>
      </c>
      <c r="K66" s="109">
        <v>53644418.611178234</v>
      </c>
      <c r="L66" s="110">
        <v>74883643.931978226</v>
      </c>
      <c r="M66" s="108"/>
      <c r="N66" s="111"/>
      <c r="O66" s="108"/>
      <c r="P66" s="111">
        <v>21239225.320799999</v>
      </c>
      <c r="Q66" s="108">
        <v>53644418.611178234</v>
      </c>
      <c r="R66" s="110">
        <v>74883643.931978226</v>
      </c>
    </row>
    <row r="67" spans="1:18" ht="16.5" customHeight="1" x14ac:dyDescent="0.2">
      <c r="A67" s="64" t="s">
        <v>164</v>
      </c>
      <c r="B67" s="99" t="s">
        <v>163</v>
      </c>
      <c r="C67" s="100">
        <v>34.140923895387601</v>
      </c>
      <c r="D67" s="101">
        <v>5.6179775280898881E-4</v>
      </c>
      <c r="E67" s="102">
        <v>19539628.672288038</v>
      </c>
      <c r="F67" s="104">
        <v>26217061.259999998</v>
      </c>
      <c r="G67" s="104">
        <v>35691291.037599996</v>
      </c>
      <c r="H67" s="106">
        <v>9301814.2409176975</v>
      </c>
      <c r="I67" s="107">
        <v>663045.79480000003</v>
      </c>
      <c r="J67" s="108">
        <v>19173327.89837689</v>
      </c>
      <c r="K67" s="109">
        <v>29138187.934094585</v>
      </c>
      <c r="L67" s="110">
        <v>64829478.971694589</v>
      </c>
      <c r="M67" s="108"/>
      <c r="N67" s="111">
        <v>8132508.5071999999</v>
      </c>
      <c r="O67" s="108">
        <v>6197164.6559999995</v>
      </c>
      <c r="P67" s="111">
        <v>27558782.530400001</v>
      </c>
      <c r="Q67" s="108">
        <v>22941023.27809459</v>
      </c>
      <c r="R67" s="110">
        <v>50499805.808494583</v>
      </c>
    </row>
    <row r="68" spans="1:18" ht="16.5" customHeight="1" x14ac:dyDescent="0.2">
      <c r="A68" s="64" t="s">
        <v>166</v>
      </c>
      <c r="B68" s="99" t="s">
        <v>165</v>
      </c>
      <c r="C68" s="100">
        <v>24.64471087213985</v>
      </c>
      <c r="D68" s="101">
        <v>1.8569582076691082E-3</v>
      </c>
      <c r="E68" s="102">
        <v>12869972.981035652</v>
      </c>
      <c r="F68" s="104">
        <v>7938106.7699999996</v>
      </c>
      <c r="G68" s="104">
        <v>13792790.274799999</v>
      </c>
      <c r="H68" s="106">
        <v>3584013.1405658084</v>
      </c>
      <c r="I68" s="107">
        <v>1651055.2</v>
      </c>
      <c r="J68" s="108">
        <v>6915290.6768432064</v>
      </c>
      <c r="K68" s="109">
        <v>12150359.017409015</v>
      </c>
      <c r="L68" s="110">
        <v>25943149.292209014</v>
      </c>
      <c r="M68" s="108"/>
      <c r="N68" s="111"/>
      <c r="O68" s="108"/>
      <c r="P68" s="111">
        <v>13792790.274799999</v>
      </c>
      <c r="Q68" s="108">
        <v>12150359.017409015</v>
      </c>
      <c r="R68" s="110">
        <v>25943149.292209014</v>
      </c>
    </row>
    <row r="69" spans="1:18" ht="16.5" customHeight="1" x14ac:dyDescent="0.2">
      <c r="A69" s="64" t="s">
        <v>168</v>
      </c>
      <c r="B69" s="99" t="s">
        <v>167</v>
      </c>
      <c r="C69" s="100">
        <v>36.478329445217099</v>
      </c>
      <c r="D69" s="101">
        <v>2.8108081414326896E-2</v>
      </c>
      <c r="E69" s="102">
        <v>25767346.019918308</v>
      </c>
      <c r="F69" s="104">
        <v>61853115.004999995</v>
      </c>
      <c r="G69" s="104">
        <v>29116467.048</v>
      </c>
      <c r="H69" s="106">
        <v>34844570.436344281</v>
      </c>
      <c r="I69" s="107">
        <v>335039.64559999999</v>
      </c>
      <c r="J69" s="108">
        <v>12166898.964707173</v>
      </c>
      <c r="K69" s="109">
        <v>47346509.04665146</v>
      </c>
      <c r="L69" s="110">
        <v>76462976.094651461</v>
      </c>
      <c r="M69" s="108"/>
      <c r="N69" s="111"/>
      <c r="O69" s="108"/>
      <c r="P69" s="111">
        <v>29116467.048</v>
      </c>
      <c r="Q69" s="108">
        <v>47346509.04665146</v>
      </c>
      <c r="R69" s="110">
        <v>76462976.094651461</v>
      </c>
    </row>
    <row r="70" spans="1:18" ht="16.5" customHeight="1" x14ac:dyDescent="0.2">
      <c r="A70" s="64" t="s">
        <v>170</v>
      </c>
      <c r="B70" s="99" t="s">
        <v>169</v>
      </c>
      <c r="C70" s="100">
        <v>34.791675492016999</v>
      </c>
      <c r="D70" s="101">
        <v>4.2632649942286979E-2</v>
      </c>
      <c r="E70" s="102">
        <v>44324389.353389531</v>
      </c>
      <c r="F70" s="104">
        <v>185450051.88999999</v>
      </c>
      <c r="G70" s="104">
        <v>52701810.200000003</v>
      </c>
      <c r="H70" s="106">
        <v>87708170.942646921</v>
      </c>
      <c r="I70" s="107">
        <v>8959103.5999999996</v>
      </c>
      <c r="J70" s="108">
        <v>41765094.098601423</v>
      </c>
      <c r="K70" s="109">
        <v>138432368.64124835</v>
      </c>
      <c r="L70" s="110">
        <v>191134178.84124836</v>
      </c>
      <c r="M70" s="108"/>
      <c r="N70" s="111"/>
      <c r="O70" s="108"/>
      <c r="P70" s="111">
        <v>52701810.200000003</v>
      </c>
      <c r="Q70" s="108">
        <v>138432368.64124835</v>
      </c>
      <c r="R70" s="110">
        <v>191134178.84124836</v>
      </c>
    </row>
    <row r="71" spans="1:18" ht="16.5" customHeight="1" x14ac:dyDescent="0.2">
      <c r="A71" s="64" t="s">
        <v>172</v>
      </c>
      <c r="B71" s="99" t="s">
        <v>171</v>
      </c>
      <c r="C71" s="100">
        <v>35.4693616303935</v>
      </c>
      <c r="D71" s="101">
        <v>3.7962716848337227E-2</v>
      </c>
      <c r="E71" s="102">
        <v>12223517.461363452</v>
      </c>
      <c r="F71" s="104">
        <v>36869679.130000003</v>
      </c>
      <c r="G71" s="104">
        <v>16391937.209199999</v>
      </c>
      <c r="H71" s="106">
        <v>20620670.520166345</v>
      </c>
      <c r="I71" s="107">
        <v>1210935.6000000001</v>
      </c>
      <c r="J71" s="108">
        <v>7644390.9927599225</v>
      </c>
      <c r="K71" s="109">
        <v>29475997.112926267</v>
      </c>
      <c r="L71" s="110">
        <v>45867934.322126269</v>
      </c>
      <c r="M71" s="108"/>
      <c r="N71" s="111"/>
      <c r="O71" s="108"/>
      <c r="P71" s="111">
        <v>16391937.209199999</v>
      </c>
      <c r="Q71" s="108">
        <v>29475997.112926267</v>
      </c>
      <c r="R71" s="110">
        <v>45867934.322126269</v>
      </c>
    </row>
    <row r="72" spans="1:18" ht="16.5" customHeight="1" x14ac:dyDescent="0.2">
      <c r="A72" s="64" t="s">
        <v>174</v>
      </c>
      <c r="B72" s="99" t="s">
        <v>173</v>
      </c>
      <c r="C72" s="100">
        <v>31.29899207307335</v>
      </c>
      <c r="D72" s="101">
        <v>1.8752921761833283E-2</v>
      </c>
      <c r="E72" s="102">
        <v>19918811.376047656</v>
      </c>
      <c r="F72" s="104">
        <v>80077611.265000001</v>
      </c>
      <c r="G72" s="104">
        <v>32016923.273599997</v>
      </c>
      <c r="H72" s="106">
        <v>34922550.348098397</v>
      </c>
      <c r="I72" s="107">
        <v>9545877.5079999994</v>
      </c>
      <c r="J72" s="108">
        <v>20594637.479873821</v>
      </c>
      <c r="K72" s="109">
        <v>65063065.33597222</v>
      </c>
      <c r="L72" s="110">
        <v>97079988.609572217</v>
      </c>
      <c r="M72" s="108"/>
      <c r="N72" s="111"/>
      <c r="O72" s="108"/>
      <c r="P72" s="111">
        <v>32016923.273599997</v>
      </c>
      <c r="Q72" s="108">
        <v>65063065.33597222</v>
      </c>
      <c r="R72" s="110">
        <v>97079988.609572217</v>
      </c>
    </row>
    <row r="73" spans="1:18" ht="16.5" customHeight="1" x14ac:dyDescent="0.2">
      <c r="A73" s="64" t="s">
        <v>176</v>
      </c>
      <c r="B73" s="99" t="s">
        <v>175</v>
      </c>
      <c r="C73" s="100">
        <v>34.784424571513497</v>
      </c>
      <c r="D73" s="101">
        <v>3.9483562424854485E-2</v>
      </c>
      <c r="E73" s="102">
        <v>51340810.539613813</v>
      </c>
      <c r="F73" s="104">
        <v>206203658.25999999</v>
      </c>
      <c r="G73" s="104">
        <v>59429882.6932</v>
      </c>
      <c r="H73" s="106">
        <v>99792624.923445463</v>
      </c>
      <c r="I73" s="107">
        <v>3259607.4814359997</v>
      </c>
      <c r="J73" s="108">
        <v>37638031.289730281</v>
      </c>
      <c r="K73" s="109">
        <v>140690263.69461176</v>
      </c>
      <c r="L73" s="110">
        <v>200120146.38781175</v>
      </c>
      <c r="M73" s="108"/>
      <c r="N73" s="111"/>
      <c r="O73" s="108"/>
      <c r="P73" s="111">
        <v>59429882.6932</v>
      </c>
      <c r="Q73" s="108">
        <v>140690263.69461176</v>
      </c>
      <c r="R73" s="110">
        <v>200120146.38781175</v>
      </c>
    </row>
    <row r="74" spans="1:18" ht="16.5" customHeight="1" x14ac:dyDescent="0.2">
      <c r="A74" s="64" t="s">
        <v>178</v>
      </c>
      <c r="B74" s="99" t="s">
        <v>177</v>
      </c>
      <c r="C74" s="100">
        <v>36.239668988389695</v>
      </c>
      <c r="D74" s="101">
        <v>2.2680488116534628E-2</v>
      </c>
      <c r="E74" s="102">
        <v>13017358.1529376</v>
      </c>
      <c r="F74" s="104">
        <v>68758240.63499999</v>
      </c>
      <c r="G74" s="104">
        <v>14931942.4608</v>
      </c>
      <c r="H74" s="106">
        <v>40342699.343810886</v>
      </c>
      <c r="I74" s="107">
        <v>3681604</v>
      </c>
      <c r="J74" s="108">
        <v>10770922.256266147</v>
      </c>
      <c r="K74" s="109">
        <v>54795225.600077033</v>
      </c>
      <c r="L74" s="110">
        <v>69727168.060877025</v>
      </c>
      <c r="M74" s="108"/>
      <c r="N74" s="111"/>
      <c r="O74" s="108"/>
      <c r="P74" s="111">
        <v>14931942.4608</v>
      </c>
      <c r="Q74" s="108">
        <v>54795225.600077033</v>
      </c>
      <c r="R74" s="110">
        <v>69727168.060877025</v>
      </c>
    </row>
    <row r="75" spans="1:18" ht="16.5" customHeight="1" x14ac:dyDescent="0.2">
      <c r="A75" s="64" t="s">
        <v>180</v>
      </c>
      <c r="B75" s="99" t="s">
        <v>179</v>
      </c>
      <c r="C75" s="100">
        <v>35.244293916969752</v>
      </c>
      <c r="D75" s="101">
        <v>2.5391227985549852E-2</v>
      </c>
      <c r="E75" s="102">
        <v>20059380.868934371</v>
      </c>
      <c r="F75" s="104">
        <v>111191652.16</v>
      </c>
      <c r="G75" s="104">
        <v>20724218.458799999</v>
      </c>
      <c r="H75" s="106">
        <v>61078759.310773246</v>
      </c>
      <c r="I75" s="107">
        <v>1493115.7719999999</v>
      </c>
      <c r="J75" s="108">
        <v>18279774.177194059</v>
      </c>
      <c r="K75" s="109">
        <v>80851649.259967297</v>
      </c>
      <c r="L75" s="110">
        <v>101575867.7187673</v>
      </c>
      <c r="M75" s="108"/>
      <c r="N75" s="111"/>
      <c r="O75" s="108"/>
      <c r="P75" s="111">
        <v>20724218.458799999</v>
      </c>
      <c r="Q75" s="108">
        <v>80851649.259967297</v>
      </c>
      <c r="R75" s="110">
        <v>101575867.7187673</v>
      </c>
    </row>
    <row r="76" spans="1:18" ht="16.5" customHeight="1" x14ac:dyDescent="0.2">
      <c r="A76" s="64" t="s">
        <v>182</v>
      </c>
      <c r="B76" s="99" t="s">
        <v>181</v>
      </c>
      <c r="C76" s="100">
        <v>31.082735812552052</v>
      </c>
      <c r="D76" s="101"/>
      <c r="E76" s="102">
        <v>14099957.145941455</v>
      </c>
      <c r="F76" s="104">
        <v>11294533.969999999</v>
      </c>
      <c r="G76" s="104">
        <v>14080410.614799999</v>
      </c>
      <c r="H76" s="106">
        <v>3007697.1343466742</v>
      </c>
      <c r="I76" s="107">
        <v>3607.7103999999999</v>
      </c>
      <c r="J76" s="108">
        <v>3073729.7618366848</v>
      </c>
      <c r="K76" s="109">
        <v>6085034.6065833587</v>
      </c>
      <c r="L76" s="110">
        <v>20165445.221383356</v>
      </c>
      <c r="M76" s="108"/>
      <c r="N76" s="111"/>
      <c r="O76" s="108"/>
      <c r="P76" s="111">
        <v>14080410.614799999</v>
      </c>
      <c r="Q76" s="108">
        <v>6085034.6065833587</v>
      </c>
      <c r="R76" s="110">
        <v>20165445.221383356</v>
      </c>
    </row>
    <row r="77" spans="1:18" ht="16.5" customHeight="1" x14ac:dyDescent="0.2">
      <c r="A77" s="64" t="s">
        <v>184</v>
      </c>
      <c r="B77" s="99" t="s">
        <v>183</v>
      </c>
      <c r="C77" s="100">
        <v>30.600927827169301</v>
      </c>
      <c r="D77" s="101">
        <v>2.4295538243855164E-2</v>
      </c>
      <c r="E77" s="102">
        <v>18540033.319278501</v>
      </c>
      <c r="F77" s="104">
        <v>77351829.484999999</v>
      </c>
      <c r="G77" s="104">
        <v>20796884.668399997</v>
      </c>
      <c r="H77" s="106">
        <v>32748837.161524348</v>
      </c>
      <c r="I77" s="107">
        <v>8361249.4196000006</v>
      </c>
      <c r="J77" s="108">
        <v>19813536.519883759</v>
      </c>
      <c r="K77" s="109">
        <v>60923623.10100811</v>
      </c>
      <c r="L77" s="110">
        <v>81720507.769408107</v>
      </c>
      <c r="M77" s="108"/>
      <c r="N77" s="111"/>
      <c r="O77" s="108"/>
      <c r="P77" s="111">
        <v>20796884.668399997</v>
      </c>
      <c r="Q77" s="108">
        <v>60923623.10100811</v>
      </c>
      <c r="R77" s="110">
        <v>81720507.769408107</v>
      </c>
    </row>
    <row r="78" spans="1:18" ht="16.5" customHeight="1" x14ac:dyDescent="0.2">
      <c r="A78" s="64" t="s">
        <v>186</v>
      </c>
      <c r="B78" s="99" t="s">
        <v>185</v>
      </c>
      <c r="C78" s="100">
        <v>37.211245048214096</v>
      </c>
      <c r="D78" s="101">
        <v>5.1350782037392448E-2</v>
      </c>
      <c r="E78" s="102">
        <v>45892767.41227556</v>
      </c>
      <c r="F78" s="104">
        <v>127020487.89</v>
      </c>
      <c r="G78" s="104">
        <v>80348979.40079999</v>
      </c>
      <c r="H78" s="106">
        <v>72349707.364687815</v>
      </c>
      <c r="I78" s="107">
        <v>7026712.4944000002</v>
      </c>
      <c r="J78" s="108">
        <v>25745151.054081231</v>
      </c>
      <c r="K78" s="109">
        <v>105121570.91316904</v>
      </c>
      <c r="L78" s="110">
        <v>185470550.31396902</v>
      </c>
      <c r="M78" s="108"/>
      <c r="N78" s="111"/>
      <c r="O78" s="108"/>
      <c r="P78" s="111">
        <v>80348979.40079999</v>
      </c>
      <c r="Q78" s="108">
        <v>105121570.91316904</v>
      </c>
      <c r="R78" s="110">
        <v>185470550.31396902</v>
      </c>
    </row>
    <row r="79" spans="1:18" ht="16.5" customHeight="1" x14ac:dyDescent="0.2">
      <c r="A79" s="64" t="s">
        <v>188</v>
      </c>
      <c r="B79" s="99" t="s">
        <v>187</v>
      </c>
      <c r="C79" s="100">
        <v>44.197708294805196</v>
      </c>
      <c r="D79" s="101">
        <v>6.3021569781828851E-2</v>
      </c>
      <c r="E79" s="102">
        <v>19159141.004585132</v>
      </c>
      <c r="F79" s="104">
        <v>67701686.984999999</v>
      </c>
      <c r="G79" s="104">
        <v>23036666.149599999</v>
      </c>
      <c r="H79" s="106">
        <v>32454829.635660455</v>
      </c>
      <c r="I79" s="107">
        <v>4261162.8</v>
      </c>
      <c r="J79" s="108">
        <v>15889754.254667105</v>
      </c>
      <c r="K79" s="109">
        <v>52605746.690327562</v>
      </c>
      <c r="L79" s="110">
        <v>75642412.839927554</v>
      </c>
      <c r="M79" s="108"/>
      <c r="N79" s="111"/>
      <c r="O79" s="108"/>
      <c r="P79" s="111">
        <v>23036666.149599999</v>
      </c>
      <c r="Q79" s="108">
        <v>52605746.690327562</v>
      </c>
      <c r="R79" s="110">
        <v>75642412.839927554</v>
      </c>
    </row>
    <row r="80" spans="1:18" ht="16.5" customHeight="1" x14ac:dyDescent="0.2">
      <c r="A80" s="64" t="s">
        <v>190</v>
      </c>
      <c r="B80" s="99" t="s">
        <v>189</v>
      </c>
      <c r="C80" s="100">
        <v>35.657106762875749</v>
      </c>
      <c r="D80" s="101">
        <v>4.9797553569080298E-2</v>
      </c>
      <c r="E80" s="102">
        <v>45522245.533533633</v>
      </c>
      <c r="F80" s="104">
        <v>188672341.76999998</v>
      </c>
      <c r="G80" s="104">
        <v>65771489.988799997</v>
      </c>
      <c r="H80" s="106">
        <v>97536924.113020599</v>
      </c>
      <c r="I80" s="107">
        <v>891.23520000000008</v>
      </c>
      <c r="J80" s="108">
        <v>24486735.683379512</v>
      </c>
      <c r="K80" s="109">
        <v>122024551.03160012</v>
      </c>
      <c r="L80" s="110">
        <v>187796041.02040011</v>
      </c>
      <c r="M80" s="108"/>
      <c r="N80" s="111"/>
      <c r="O80" s="108"/>
      <c r="P80" s="111">
        <v>65771489.988799997</v>
      </c>
      <c r="Q80" s="108">
        <v>122024551.03160012</v>
      </c>
      <c r="R80" s="110">
        <v>187796041.02040011</v>
      </c>
    </row>
    <row r="81" spans="1:18" ht="16.5" customHeight="1" x14ac:dyDescent="0.2">
      <c r="A81" s="64" t="s">
        <v>192</v>
      </c>
      <c r="B81" s="99" t="s">
        <v>191</v>
      </c>
      <c r="C81" s="100">
        <v>36.551152131321999</v>
      </c>
      <c r="D81" s="101">
        <v>4.8839386826805345E-2</v>
      </c>
      <c r="E81" s="102">
        <v>55798571.467730716</v>
      </c>
      <c r="F81" s="104">
        <v>189873724.04000002</v>
      </c>
      <c r="G81" s="104">
        <v>66528865.9652</v>
      </c>
      <c r="H81" s="106">
        <v>66476471.237168096</v>
      </c>
      <c r="I81" s="107">
        <v>4192667.6</v>
      </c>
      <c r="J81" s="108">
        <v>36625161.86477647</v>
      </c>
      <c r="K81" s="109">
        <v>107294300.70194456</v>
      </c>
      <c r="L81" s="110">
        <v>173823166.66714457</v>
      </c>
      <c r="M81" s="108"/>
      <c r="N81" s="111"/>
      <c r="O81" s="108"/>
      <c r="P81" s="111">
        <v>66528865.9652</v>
      </c>
      <c r="Q81" s="108">
        <v>107294300.70194456</v>
      </c>
      <c r="R81" s="110">
        <v>173823166.66714457</v>
      </c>
    </row>
    <row r="82" spans="1:18" ht="16.5" customHeight="1" x14ac:dyDescent="0.2">
      <c r="A82" s="64" t="s">
        <v>194</v>
      </c>
      <c r="B82" s="99" t="s">
        <v>193</v>
      </c>
      <c r="C82" s="100">
        <v>33.107345370051647</v>
      </c>
      <c r="D82" s="101">
        <v>3.7150184667365888E-2</v>
      </c>
      <c r="E82" s="102">
        <v>34694513.664287522</v>
      </c>
      <c r="F82" s="104">
        <v>116925183.55000001</v>
      </c>
      <c r="G82" s="104">
        <v>55956537.879999995</v>
      </c>
      <c r="H82" s="106">
        <v>61665545.101208195</v>
      </c>
      <c r="I82" s="107">
        <v>5806451.9007999999</v>
      </c>
      <c r="J82" s="108">
        <v>24600352.910792459</v>
      </c>
      <c r="K82" s="109">
        <v>92072349.91280067</v>
      </c>
      <c r="L82" s="110">
        <v>148028887.79280066</v>
      </c>
      <c r="M82" s="108"/>
      <c r="N82" s="111"/>
      <c r="O82" s="108"/>
      <c r="P82" s="111">
        <v>55956537.879999995</v>
      </c>
      <c r="Q82" s="108">
        <v>92072349.91280067</v>
      </c>
      <c r="R82" s="110">
        <v>148028887.79280066</v>
      </c>
    </row>
    <row r="83" spans="1:18" ht="16.5" customHeight="1" x14ac:dyDescent="0.2">
      <c r="A83" s="64" t="s">
        <v>196</v>
      </c>
      <c r="B83" s="99" t="s">
        <v>195</v>
      </c>
      <c r="C83" s="100">
        <v>38.057551490232854</v>
      </c>
      <c r="D83" s="101">
        <v>1.9078735139944476E-2</v>
      </c>
      <c r="E83" s="102">
        <v>26325144.94418548</v>
      </c>
      <c r="F83" s="104">
        <v>99652320.674999997</v>
      </c>
      <c r="G83" s="104">
        <v>32965203.229199998</v>
      </c>
      <c r="H83" s="106">
        <v>53748761.230485678</v>
      </c>
      <c r="I83" s="107">
        <v>2949469.9396000002</v>
      </c>
      <c r="J83" s="108">
        <v>16964685.829399664</v>
      </c>
      <c r="K83" s="109">
        <v>73662916.999485344</v>
      </c>
      <c r="L83" s="110">
        <v>106628120.22868535</v>
      </c>
      <c r="M83" s="108"/>
      <c r="N83" s="111"/>
      <c r="O83" s="108"/>
      <c r="P83" s="111">
        <v>32965203.229199998</v>
      </c>
      <c r="Q83" s="108">
        <v>73662916.999485344</v>
      </c>
      <c r="R83" s="110">
        <v>106628120.22868535</v>
      </c>
    </row>
    <row r="84" spans="1:18" ht="16.5" customHeight="1" x14ac:dyDescent="0.2">
      <c r="A84" s="64" t="s">
        <v>198</v>
      </c>
      <c r="B84" s="99" t="s">
        <v>197</v>
      </c>
      <c r="C84" s="100">
        <v>41.975861654306755</v>
      </c>
      <c r="D84" s="101">
        <v>4.7556975173656771E-2</v>
      </c>
      <c r="E84" s="102">
        <v>12025618.736066032</v>
      </c>
      <c r="F84" s="104">
        <v>31695188.045000002</v>
      </c>
      <c r="G84" s="104">
        <v>13455028.793200001</v>
      </c>
      <c r="H84" s="106">
        <v>19212695.86827229</v>
      </c>
      <c r="I84" s="107">
        <v>1274095.9331999999</v>
      </c>
      <c r="J84" s="108">
        <v>7050496.7926862966</v>
      </c>
      <c r="K84" s="109">
        <v>27537288.594158586</v>
      </c>
      <c r="L84" s="110">
        <v>40992317.387358591</v>
      </c>
      <c r="M84" s="108"/>
      <c r="N84" s="111">
        <v>487553.402</v>
      </c>
      <c r="O84" s="108"/>
      <c r="P84" s="111">
        <v>12967475.391199999</v>
      </c>
      <c r="Q84" s="108">
        <v>27537288.594158586</v>
      </c>
      <c r="R84" s="110">
        <v>40504763.985358588</v>
      </c>
    </row>
    <row r="85" spans="1:18" ht="16.5" customHeight="1" x14ac:dyDescent="0.2">
      <c r="A85" s="64" t="s">
        <v>200</v>
      </c>
      <c r="B85" s="99" t="s">
        <v>199</v>
      </c>
      <c r="C85" s="100">
        <v>32.993124731063048</v>
      </c>
      <c r="D85" s="101">
        <v>5.3829831815059681E-2</v>
      </c>
      <c r="E85" s="102">
        <v>17468711.23615256</v>
      </c>
      <c r="F85" s="104">
        <v>49031752.710000001</v>
      </c>
      <c r="G85" s="104">
        <v>23159853.658</v>
      </c>
      <c r="H85" s="106">
        <v>32126479.001394108</v>
      </c>
      <c r="I85" s="107">
        <v>5442994.4159999993</v>
      </c>
      <c r="J85" s="108">
        <v>10500505.910427175</v>
      </c>
      <c r="K85" s="109">
        <v>48069979.327821277</v>
      </c>
      <c r="L85" s="110">
        <v>71229832.985821277</v>
      </c>
      <c r="M85" s="108"/>
      <c r="N85" s="111"/>
      <c r="O85" s="108"/>
      <c r="P85" s="111">
        <v>23159853.658</v>
      </c>
      <c r="Q85" s="108">
        <v>48069979.327821277</v>
      </c>
      <c r="R85" s="110">
        <v>71229832.985821277</v>
      </c>
    </row>
    <row r="86" spans="1:18" ht="16.5" customHeight="1" x14ac:dyDescent="0.2">
      <c r="A86" s="64" t="s">
        <v>202</v>
      </c>
      <c r="B86" s="99" t="s">
        <v>201</v>
      </c>
      <c r="C86" s="100">
        <v>31.115500404404649</v>
      </c>
      <c r="D86" s="101">
        <v>2.1682756883608701E-2</v>
      </c>
      <c r="E86" s="102">
        <v>17034118.920865908</v>
      </c>
      <c r="F86" s="104">
        <v>47927825.605000004</v>
      </c>
      <c r="G86" s="104">
        <v>15998291.645199999</v>
      </c>
      <c r="H86" s="106">
        <v>33796335.861347191</v>
      </c>
      <c r="I86" s="107">
        <v>2156082.0284000002</v>
      </c>
      <c r="J86" s="108">
        <v>12075020.775712743</v>
      </c>
      <c r="K86" s="109">
        <v>48027438.665459931</v>
      </c>
      <c r="L86" s="110">
        <v>64025730.31065993</v>
      </c>
      <c r="M86" s="108"/>
      <c r="N86" s="111">
        <v>539724.45799999998</v>
      </c>
      <c r="O86" s="108"/>
      <c r="P86" s="111">
        <v>15458567.187199999</v>
      </c>
      <c r="Q86" s="108">
        <v>48027438.665459931</v>
      </c>
      <c r="R86" s="110">
        <v>63486005.852659941</v>
      </c>
    </row>
    <row r="87" spans="1:18" ht="16.5" customHeight="1" x14ac:dyDescent="0.2">
      <c r="A87" s="64" t="s">
        <v>204</v>
      </c>
      <c r="B87" s="99" t="s">
        <v>203</v>
      </c>
      <c r="C87" s="100">
        <v>40.268425721575298</v>
      </c>
      <c r="D87" s="101">
        <v>2.4927559394177484E-2</v>
      </c>
      <c r="E87" s="102">
        <v>11748261.269585449</v>
      </c>
      <c r="F87" s="104">
        <v>38983437.615000002</v>
      </c>
      <c r="G87" s="104">
        <v>16070382.6664</v>
      </c>
      <c r="H87" s="106">
        <v>22561700.204947773</v>
      </c>
      <c r="I87" s="107">
        <v>1331895.3648000001</v>
      </c>
      <c r="J87" s="108">
        <v>5220399.5924186138</v>
      </c>
      <c r="K87" s="109">
        <v>29113995.162166387</v>
      </c>
      <c r="L87" s="110">
        <v>45184377.828566387</v>
      </c>
      <c r="M87" s="108"/>
      <c r="N87" s="111"/>
      <c r="O87" s="108"/>
      <c r="P87" s="111">
        <v>16070382.6664</v>
      </c>
      <c r="Q87" s="108">
        <v>29113995.162166387</v>
      </c>
      <c r="R87" s="110">
        <v>45184377.828566387</v>
      </c>
    </row>
    <row r="88" spans="1:18" ht="16.5" customHeight="1" x14ac:dyDescent="0.2">
      <c r="A88" s="64" t="s">
        <v>206</v>
      </c>
      <c r="B88" s="99" t="s">
        <v>205</v>
      </c>
      <c r="C88" s="100">
        <v>33.3572417126517</v>
      </c>
      <c r="D88" s="101">
        <v>3.4444028529020759E-2</v>
      </c>
      <c r="E88" s="102">
        <v>35065734.943105668</v>
      </c>
      <c r="F88" s="104">
        <v>110469925.095</v>
      </c>
      <c r="G88" s="104">
        <v>48854965.048</v>
      </c>
      <c r="H88" s="106">
        <v>65351318.353025973</v>
      </c>
      <c r="I88" s="107">
        <v>8190398.4000000004</v>
      </c>
      <c r="J88" s="108">
        <v>18838445.437982325</v>
      </c>
      <c r="K88" s="109">
        <v>92380162.1910083</v>
      </c>
      <c r="L88" s="110">
        <v>141235127.23900831</v>
      </c>
      <c r="M88" s="108"/>
      <c r="N88" s="111"/>
      <c r="O88" s="108"/>
      <c r="P88" s="111">
        <v>48854965.048</v>
      </c>
      <c r="Q88" s="108">
        <v>92380162.1910083</v>
      </c>
      <c r="R88" s="110">
        <v>141235127.23900831</v>
      </c>
    </row>
    <row r="89" spans="1:18" ht="16.5" customHeight="1" x14ac:dyDescent="0.2">
      <c r="A89" s="64" t="s">
        <v>208</v>
      </c>
      <c r="B89" s="99" t="s">
        <v>207</v>
      </c>
      <c r="C89" s="100">
        <v>34.514292126403504</v>
      </c>
      <c r="D89" s="101">
        <v>4.1789599539312182E-2</v>
      </c>
      <c r="E89" s="102">
        <v>43093634.849254437</v>
      </c>
      <c r="F89" s="104">
        <v>152681223.81999999</v>
      </c>
      <c r="G89" s="104">
        <v>61197561.053199999</v>
      </c>
      <c r="H89" s="106">
        <v>95399161.984800071</v>
      </c>
      <c r="I89" s="107">
        <v>4458946</v>
      </c>
      <c r="J89" s="108">
        <v>33651550.520834602</v>
      </c>
      <c r="K89" s="109">
        <v>133509658.50563467</v>
      </c>
      <c r="L89" s="110">
        <v>194707219.55883467</v>
      </c>
      <c r="M89" s="108"/>
      <c r="N89" s="111"/>
      <c r="O89" s="108"/>
      <c r="P89" s="111">
        <v>61197561.053199999</v>
      </c>
      <c r="Q89" s="108">
        <v>133509658.50563467</v>
      </c>
      <c r="R89" s="110">
        <v>194707219.55883467</v>
      </c>
    </row>
    <row r="90" spans="1:18" ht="16.5" customHeight="1" x14ac:dyDescent="0.2">
      <c r="A90" s="64" t="s">
        <v>210</v>
      </c>
      <c r="B90" s="99" t="s">
        <v>209</v>
      </c>
      <c r="C90" s="100">
        <v>24.076381301844801</v>
      </c>
      <c r="D90" s="101"/>
      <c r="E90" s="102">
        <v>26145591.532289669</v>
      </c>
      <c r="F90" s="104">
        <v>29308996.309999999</v>
      </c>
      <c r="G90" s="104">
        <v>23119501.618000001</v>
      </c>
      <c r="H90" s="106">
        <v>9758418.9594111778</v>
      </c>
      <c r="I90" s="107">
        <v>5752.0176000000001</v>
      </c>
      <c r="J90" s="108">
        <v>6228465.8854239741</v>
      </c>
      <c r="K90" s="109">
        <v>15992636.862435151</v>
      </c>
      <c r="L90" s="110">
        <v>39112138.480435148</v>
      </c>
      <c r="M90" s="108">
        <v>382759.95799999998</v>
      </c>
      <c r="N90" s="111"/>
      <c r="O90" s="108"/>
      <c r="P90" s="111">
        <v>23119501.618000001</v>
      </c>
      <c r="Q90" s="108">
        <v>15609876.904435152</v>
      </c>
      <c r="R90" s="110">
        <v>38729378.522435151</v>
      </c>
    </row>
    <row r="91" spans="1:18" ht="16.5" customHeight="1" x14ac:dyDescent="0.2">
      <c r="A91" s="64" t="s">
        <v>212</v>
      </c>
      <c r="B91" s="99" t="s">
        <v>211</v>
      </c>
      <c r="C91" s="100">
        <v>36.880503224416103</v>
      </c>
      <c r="D91" s="101">
        <v>2.6141417112078458E-2</v>
      </c>
      <c r="E91" s="102">
        <v>14417060.258221179</v>
      </c>
      <c r="F91" s="104">
        <v>98928981.530000001</v>
      </c>
      <c r="G91" s="104">
        <v>18869172.7412</v>
      </c>
      <c r="H91" s="106">
        <v>47110044.954167679</v>
      </c>
      <c r="I91" s="107">
        <v>1787171.0676</v>
      </c>
      <c r="J91" s="108">
        <v>9820281.4992997237</v>
      </c>
      <c r="K91" s="109">
        <v>58717497.521067403</v>
      </c>
      <c r="L91" s="110">
        <v>77586670.262267411</v>
      </c>
      <c r="M91" s="108"/>
      <c r="N91" s="111"/>
      <c r="O91" s="108"/>
      <c r="P91" s="111">
        <v>18869172.7412</v>
      </c>
      <c r="Q91" s="108">
        <v>58717497.521067403</v>
      </c>
      <c r="R91" s="110">
        <v>77586670.262267411</v>
      </c>
    </row>
    <row r="92" spans="1:18" ht="16.5" customHeight="1" x14ac:dyDescent="0.2">
      <c r="A92" s="64" t="s">
        <v>214</v>
      </c>
      <c r="B92" s="99" t="s">
        <v>213</v>
      </c>
      <c r="C92" s="100">
        <v>36.315241288433249</v>
      </c>
      <c r="D92" s="101">
        <v>2.9948892031985273E-2</v>
      </c>
      <c r="E92" s="102">
        <v>34174997.55127316</v>
      </c>
      <c r="F92" s="104">
        <v>95338320.275000006</v>
      </c>
      <c r="G92" s="104">
        <v>44068003.445999995</v>
      </c>
      <c r="H92" s="106">
        <v>48022610.226614043</v>
      </c>
      <c r="I92" s="107">
        <v>6563250.3971999995</v>
      </c>
      <c r="J92" s="108">
        <v>14171241.530982073</v>
      </c>
      <c r="K92" s="109">
        <v>68757102.154796124</v>
      </c>
      <c r="L92" s="110">
        <v>112825105.60079612</v>
      </c>
      <c r="M92" s="108"/>
      <c r="N92" s="111"/>
      <c r="O92" s="108"/>
      <c r="P92" s="111">
        <v>44068003.445999995</v>
      </c>
      <c r="Q92" s="108">
        <v>68757102.154796124</v>
      </c>
      <c r="R92" s="110">
        <v>112825105.60079612</v>
      </c>
    </row>
    <row r="93" spans="1:18" ht="16.5" customHeight="1" x14ac:dyDescent="0.2">
      <c r="A93" s="64" t="s">
        <v>216</v>
      </c>
      <c r="B93" s="99" t="s">
        <v>215</v>
      </c>
      <c r="C93" s="100">
        <v>36.952912409134299</v>
      </c>
      <c r="D93" s="101">
        <v>7.4682352941176477E-2</v>
      </c>
      <c r="E93" s="102">
        <v>20341305.611473575</v>
      </c>
      <c r="F93" s="104">
        <v>47969956.109999999</v>
      </c>
      <c r="G93" s="104">
        <v>29768957.952</v>
      </c>
      <c r="H93" s="106">
        <v>19439294.053535473</v>
      </c>
      <c r="I93" s="107">
        <v>5510098.716</v>
      </c>
      <c r="J93" s="108">
        <v>16878095.012181751</v>
      </c>
      <c r="K93" s="109">
        <v>41827487.781717226</v>
      </c>
      <c r="L93" s="110">
        <v>71596445.733717233</v>
      </c>
      <c r="M93" s="108"/>
      <c r="N93" s="111"/>
      <c r="O93" s="108"/>
      <c r="P93" s="111">
        <v>29768957.952</v>
      </c>
      <c r="Q93" s="108">
        <v>41827487.781717226</v>
      </c>
      <c r="R93" s="110">
        <v>71596445.733717233</v>
      </c>
    </row>
    <row r="94" spans="1:18" ht="16.5" customHeight="1" x14ac:dyDescent="0.2">
      <c r="A94" s="64" t="s">
        <v>218</v>
      </c>
      <c r="B94" s="99" t="s">
        <v>217</v>
      </c>
      <c r="C94" s="100">
        <v>35.079412328675801</v>
      </c>
      <c r="D94" s="101">
        <v>6.6757390790558438E-2</v>
      </c>
      <c r="E94" s="102">
        <v>112358696.72153899</v>
      </c>
      <c r="F94" s="104">
        <v>339583266.745</v>
      </c>
      <c r="G94" s="104">
        <v>146192899.88</v>
      </c>
      <c r="H94" s="106">
        <v>182916398.39803332</v>
      </c>
      <c r="I94" s="107">
        <v>13739258.109200001</v>
      </c>
      <c r="J94" s="108">
        <v>84240932.691762865</v>
      </c>
      <c r="K94" s="109">
        <v>280896589.19899619</v>
      </c>
      <c r="L94" s="110">
        <v>427089489.07899618</v>
      </c>
      <c r="M94" s="108"/>
      <c r="N94" s="111"/>
      <c r="O94" s="108"/>
      <c r="P94" s="111">
        <v>146192899.88</v>
      </c>
      <c r="Q94" s="108">
        <v>280896589.19899619</v>
      </c>
      <c r="R94" s="110">
        <v>427089489.07899618</v>
      </c>
    </row>
    <row r="95" spans="1:18" ht="16.5" customHeight="1" x14ac:dyDescent="0.2">
      <c r="A95" s="64" t="s">
        <v>220</v>
      </c>
      <c r="B95" s="99" t="s">
        <v>219</v>
      </c>
      <c r="C95" s="100">
        <v>17.88403359092225</v>
      </c>
      <c r="D95" s="101"/>
      <c r="E95" s="102">
        <v>14526634.626165144</v>
      </c>
      <c r="F95" s="104">
        <v>11241821.469999999</v>
      </c>
      <c r="G95" s="104">
        <v>16000511.4516</v>
      </c>
      <c r="H95" s="106">
        <v>4287203.9875658583</v>
      </c>
      <c r="I95" s="107">
        <v>2547750.53474</v>
      </c>
      <c r="J95" s="108">
        <v>5667254.4255803898</v>
      </c>
      <c r="K95" s="109">
        <v>12502208.947886247</v>
      </c>
      <c r="L95" s="110">
        <v>28502720.399486247</v>
      </c>
      <c r="M95" s="108"/>
      <c r="N95" s="111"/>
      <c r="O95" s="108"/>
      <c r="P95" s="111">
        <v>16000511.4516</v>
      </c>
      <c r="Q95" s="108">
        <v>12502208.947886247</v>
      </c>
      <c r="R95" s="110">
        <v>28502720.399486247</v>
      </c>
    </row>
    <row r="96" spans="1:18" ht="16.5" customHeight="1" x14ac:dyDescent="0.2">
      <c r="A96" s="64" t="s">
        <v>222</v>
      </c>
      <c r="B96" s="99" t="s">
        <v>221</v>
      </c>
      <c r="C96" s="100">
        <v>34.800537081147596</v>
      </c>
      <c r="D96" s="101">
        <v>2.7097374459228437E-2</v>
      </c>
      <c r="E96" s="102">
        <v>10823339.269227311</v>
      </c>
      <c r="F96" s="104">
        <v>80002105.185000002</v>
      </c>
      <c r="G96" s="104">
        <v>17908558.405999999</v>
      </c>
      <c r="H96" s="106">
        <v>54897761.490626492</v>
      </c>
      <c r="I96" s="107">
        <v>1515498.6538120001</v>
      </c>
      <c r="J96" s="108">
        <v>13329103.00837573</v>
      </c>
      <c r="K96" s="109">
        <v>69742363.152814224</v>
      </c>
      <c r="L96" s="110">
        <v>87650921.558814228</v>
      </c>
      <c r="M96" s="108"/>
      <c r="N96" s="111"/>
      <c r="O96" s="108"/>
      <c r="P96" s="111">
        <v>17908558.405999999</v>
      </c>
      <c r="Q96" s="108">
        <v>69742363.152814224</v>
      </c>
      <c r="R96" s="110">
        <v>87650921.558814228</v>
      </c>
    </row>
    <row r="97" spans="1:18" ht="16.5" customHeight="1" x14ac:dyDescent="0.2">
      <c r="A97" s="64" t="s">
        <v>224</v>
      </c>
      <c r="B97" s="99" t="s">
        <v>223</v>
      </c>
      <c r="C97" s="100">
        <v>35.506811028107599</v>
      </c>
      <c r="D97" s="101">
        <v>3.7060849960989725E-2</v>
      </c>
      <c r="E97" s="102">
        <v>63418534.168475881</v>
      </c>
      <c r="F97" s="104">
        <v>256409206.01499999</v>
      </c>
      <c r="G97" s="104">
        <v>79080963.932400003</v>
      </c>
      <c r="H97" s="106">
        <v>116838462.75116262</v>
      </c>
      <c r="I97" s="107">
        <v>2193390.7692</v>
      </c>
      <c r="J97" s="108">
        <v>41549045.609002411</v>
      </c>
      <c r="K97" s="109">
        <v>160580899.12936503</v>
      </c>
      <c r="L97" s="110">
        <v>239661863.06176502</v>
      </c>
      <c r="M97" s="108"/>
      <c r="N97" s="111"/>
      <c r="O97" s="108"/>
      <c r="P97" s="111">
        <v>79080963.932400003</v>
      </c>
      <c r="Q97" s="108">
        <v>160580899.12936503</v>
      </c>
      <c r="R97" s="110">
        <v>239661863.06176502</v>
      </c>
    </row>
    <row r="98" spans="1:18" ht="16.5" customHeight="1" x14ac:dyDescent="0.2">
      <c r="A98" s="64" t="s">
        <v>226</v>
      </c>
      <c r="B98" s="99" t="s">
        <v>225</v>
      </c>
      <c r="C98" s="100">
        <v>36.362106157398898</v>
      </c>
      <c r="D98" s="101">
        <v>2.4274770194988735E-2</v>
      </c>
      <c r="E98" s="102">
        <v>47633353.376915783</v>
      </c>
      <c r="F98" s="104">
        <v>149669362.91</v>
      </c>
      <c r="G98" s="104">
        <v>55072182.946400002</v>
      </c>
      <c r="H98" s="106">
        <v>70959226.029123425</v>
      </c>
      <c r="I98" s="107">
        <v>470408.87812000001</v>
      </c>
      <c r="J98" s="108">
        <v>22072797.458374906</v>
      </c>
      <c r="K98" s="109">
        <v>93502432.365618318</v>
      </c>
      <c r="L98" s="110">
        <v>148574615.31201833</v>
      </c>
      <c r="M98" s="108"/>
      <c r="N98" s="111"/>
      <c r="O98" s="108"/>
      <c r="P98" s="111">
        <v>55072182.946400002</v>
      </c>
      <c r="Q98" s="108">
        <v>93502432.365618318</v>
      </c>
      <c r="R98" s="110">
        <v>148574615.31201833</v>
      </c>
    </row>
    <row r="99" spans="1:18" ht="16.5" customHeight="1" x14ac:dyDescent="0.2">
      <c r="A99" s="64" t="s">
        <v>228</v>
      </c>
      <c r="B99" s="99" t="s">
        <v>227</v>
      </c>
      <c r="C99" s="100">
        <v>36.487867197060353</v>
      </c>
      <c r="D99" s="101">
        <v>3.0894643362753681E-2</v>
      </c>
      <c r="E99" s="102">
        <v>36274209.003917083</v>
      </c>
      <c r="F99" s="104">
        <v>101194412.205</v>
      </c>
      <c r="G99" s="104">
        <v>30914052.903200001</v>
      </c>
      <c r="H99" s="106">
        <v>52717883.647195697</v>
      </c>
      <c r="I99" s="107">
        <v>4615108.9736000001</v>
      </c>
      <c r="J99" s="108">
        <v>15368414.069601277</v>
      </c>
      <c r="K99" s="109">
        <v>72701406.690396965</v>
      </c>
      <c r="L99" s="110">
        <v>103615459.59359697</v>
      </c>
      <c r="M99" s="108"/>
      <c r="N99" s="111"/>
      <c r="O99" s="108"/>
      <c r="P99" s="111">
        <v>30914052.903200001</v>
      </c>
      <c r="Q99" s="108">
        <v>72701406.690396965</v>
      </c>
      <c r="R99" s="110">
        <v>103615459.59359697</v>
      </c>
    </row>
    <row r="100" spans="1:18" ht="16.5" customHeight="1" x14ac:dyDescent="0.2">
      <c r="A100" s="64" t="s">
        <v>230</v>
      </c>
      <c r="B100" s="99" t="s">
        <v>229</v>
      </c>
      <c r="C100" s="100">
        <v>36.603217204915154</v>
      </c>
      <c r="D100" s="101">
        <v>3.457013706129243E-2</v>
      </c>
      <c r="E100" s="102">
        <v>37782030.171516642</v>
      </c>
      <c r="F100" s="104">
        <v>97904593.419999987</v>
      </c>
      <c r="G100" s="104">
        <v>36428825.536400005</v>
      </c>
      <c r="H100" s="106">
        <v>55017665.806312129</v>
      </c>
      <c r="I100" s="107">
        <v>2230989.1332</v>
      </c>
      <c r="J100" s="108">
        <v>15284675.73340838</v>
      </c>
      <c r="K100" s="109">
        <v>72533330.67292051</v>
      </c>
      <c r="L100" s="110">
        <v>108962156.20932052</v>
      </c>
      <c r="M100" s="108"/>
      <c r="N100" s="111"/>
      <c r="O100" s="108"/>
      <c r="P100" s="111">
        <v>36428825.536400005</v>
      </c>
      <c r="Q100" s="108">
        <v>72533330.67292051</v>
      </c>
      <c r="R100" s="110">
        <v>108962156.20932052</v>
      </c>
    </row>
    <row r="101" spans="1:18" ht="16.5" customHeight="1" x14ac:dyDescent="0.2">
      <c r="A101" s="64" t="s">
        <v>232</v>
      </c>
      <c r="B101" s="99" t="s">
        <v>231</v>
      </c>
      <c r="C101" s="100">
        <v>36.046840578182852</v>
      </c>
      <c r="D101" s="101">
        <v>7.4719486356338377E-2</v>
      </c>
      <c r="E101" s="102">
        <v>90674199.68520686</v>
      </c>
      <c r="F101" s="104">
        <v>251850208.245</v>
      </c>
      <c r="G101" s="104">
        <v>125364616.71160001</v>
      </c>
      <c r="H101" s="106">
        <v>151936613.97687852</v>
      </c>
      <c r="I101" s="107">
        <v>6566666.7652279995</v>
      </c>
      <c r="J101" s="108">
        <v>64306319.27618596</v>
      </c>
      <c r="K101" s="109">
        <v>222809600.01829249</v>
      </c>
      <c r="L101" s="110">
        <v>348174216.72989249</v>
      </c>
      <c r="M101" s="108"/>
      <c r="N101" s="111"/>
      <c r="O101" s="108"/>
      <c r="P101" s="111">
        <v>125364616.71160001</v>
      </c>
      <c r="Q101" s="108">
        <v>222809600.01829249</v>
      </c>
      <c r="R101" s="110">
        <v>348174216.72989249</v>
      </c>
    </row>
    <row r="102" spans="1:18" ht="16.5" customHeight="1" x14ac:dyDescent="0.2">
      <c r="A102" s="64" t="s">
        <v>234</v>
      </c>
      <c r="B102" s="99" t="s">
        <v>233</v>
      </c>
      <c r="C102" s="100">
        <v>35.656100201321451</v>
      </c>
      <c r="D102" s="101">
        <v>8.9051126982605699E-2</v>
      </c>
      <c r="E102" s="102">
        <v>124073620.94030842</v>
      </c>
      <c r="F102" s="104">
        <v>420514964.70000005</v>
      </c>
      <c r="G102" s="104">
        <v>168015064.06959999</v>
      </c>
      <c r="H102" s="106">
        <v>206641933.66354576</v>
      </c>
      <c r="I102" s="107">
        <v>12767349.986400001</v>
      </c>
      <c r="J102" s="108">
        <v>106719070.67694443</v>
      </c>
      <c r="K102" s="109">
        <v>326128354.32689017</v>
      </c>
      <c r="L102" s="110">
        <v>494143418.39649022</v>
      </c>
      <c r="M102" s="108"/>
      <c r="N102" s="111"/>
      <c r="O102" s="108"/>
      <c r="P102" s="111">
        <v>168015064.06959999</v>
      </c>
      <c r="Q102" s="108">
        <v>326128354.32689017</v>
      </c>
      <c r="R102" s="110">
        <v>494143418.39649022</v>
      </c>
    </row>
    <row r="103" spans="1:18" ht="16.5" customHeight="1" x14ac:dyDescent="0.2">
      <c r="A103" s="64" t="s">
        <v>236</v>
      </c>
      <c r="B103" s="99" t="s">
        <v>235</v>
      </c>
      <c r="C103" s="100">
        <v>23.136466260780452</v>
      </c>
      <c r="D103" s="101"/>
      <c r="E103" s="102">
        <v>23039167.289969429</v>
      </c>
      <c r="F103" s="104">
        <v>14639444.59</v>
      </c>
      <c r="G103" s="104">
        <v>19008805.684799999</v>
      </c>
      <c r="H103" s="106">
        <v>6030725.3913555816</v>
      </c>
      <c r="I103" s="107">
        <v>202419.46519999998</v>
      </c>
      <c r="J103" s="108">
        <v>7273768.2669884972</v>
      </c>
      <c r="K103" s="109">
        <v>13506913.123544078</v>
      </c>
      <c r="L103" s="110">
        <v>32515718.808344081</v>
      </c>
      <c r="M103" s="108"/>
      <c r="N103" s="111"/>
      <c r="O103" s="108"/>
      <c r="P103" s="111">
        <v>19008805.684799999</v>
      </c>
      <c r="Q103" s="108">
        <v>13506913.123544078</v>
      </c>
      <c r="R103" s="110">
        <v>32515718.808344081</v>
      </c>
    </row>
    <row r="104" spans="1:18" ht="16.5" customHeight="1" thickBot="1" x14ac:dyDescent="0.25">
      <c r="A104" s="66" t="s">
        <v>238</v>
      </c>
      <c r="B104" s="112" t="s">
        <v>237</v>
      </c>
      <c r="C104" s="113">
        <v>25.23947453786845</v>
      </c>
      <c r="D104" s="114"/>
      <c r="E104" s="115">
        <v>12078379.033278197</v>
      </c>
      <c r="F104" s="117">
        <v>18149030.920000002</v>
      </c>
      <c r="G104" s="117">
        <v>21710649.546800002</v>
      </c>
      <c r="H104" s="119">
        <v>3460369.4649538212</v>
      </c>
      <c r="I104" s="120">
        <v>606307.67240000004</v>
      </c>
      <c r="J104" s="121">
        <v>7216138.0531537374</v>
      </c>
      <c r="K104" s="122">
        <v>11282815.190507557</v>
      </c>
      <c r="L104" s="123">
        <v>32993464.73730756</v>
      </c>
      <c r="M104" s="121">
        <v>1770735.0824</v>
      </c>
      <c r="N104" s="124"/>
      <c r="O104" s="121"/>
      <c r="P104" s="124">
        <v>21710649.546800002</v>
      </c>
      <c r="Q104" s="121">
        <v>9512080.1081075594</v>
      </c>
      <c r="R104" s="123">
        <v>31222729.654907558</v>
      </c>
    </row>
    <row r="105" spans="1:18" ht="13.5" thickTop="1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</sheetData>
  <mergeCells count="5">
    <mergeCell ref="C1:D1"/>
    <mergeCell ref="E1:F1"/>
    <mergeCell ref="H1:K1"/>
    <mergeCell ref="N1:O1"/>
    <mergeCell ref="P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A1C6-8BB4-414F-99FF-9FD0F8256F03}">
  <sheetPr codeName="NVM_1"/>
  <dimension ref="A1:S106"/>
  <sheetViews>
    <sheetView workbookViewId="0"/>
  </sheetViews>
  <sheetFormatPr defaultRowHeight="12.75" x14ac:dyDescent="0.2"/>
  <cols>
    <col min="1" max="1" width="11.28515625" style="9" bestFit="1" customWidth="1"/>
    <col min="2" max="2" width="36.85546875" style="9" bestFit="1" customWidth="1"/>
    <col min="3" max="4" width="16.85546875" style="9" customWidth="1"/>
    <col min="5" max="5" width="15.7109375" style="9" customWidth="1"/>
    <col min="6" max="6" width="16.7109375" style="9" customWidth="1"/>
    <col min="7" max="7" width="20.28515625" style="9" bestFit="1" customWidth="1"/>
    <col min="8" max="8" width="17.28515625" style="9" customWidth="1"/>
    <col min="9" max="9" width="20.28515625" style="9" bestFit="1" customWidth="1"/>
    <col min="10" max="10" width="16.7109375" style="9" customWidth="1"/>
    <col min="11" max="11" width="19.5703125" style="9" customWidth="1"/>
    <col min="12" max="12" width="26.28515625" style="9" customWidth="1"/>
    <col min="13" max="13" width="19.28515625" style="9" bestFit="1" customWidth="1"/>
    <col min="14" max="14" width="23.5703125" style="9" bestFit="1" customWidth="1"/>
    <col min="15" max="18" width="23.5703125" style="9" customWidth="1"/>
    <col min="19" max="19" width="21.5703125" style="9" customWidth="1"/>
    <col min="20" max="20" width="19.28515625" style="9" bestFit="1" customWidth="1"/>
    <col min="21" max="16384" width="9.140625" style="9"/>
  </cols>
  <sheetData>
    <row r="1" spans="1:19" s="71" customFormat="1" ht="34.5" customHeight="1" thickBot="1" x14ac:dyDescent="0.25">
      <c r="A1" s="125"/>
      <c r="B1" s="68"/>
      <c r="C1" s="261" t="s">
        <v>296</v>
      </c>
      <c r="D1" s="262"/>
      <c r="E1" s="261" t="s">
        <v>297</v>
      </c>
      <c r="F1" s="263"/>
      <c r="G1" s="126" t="s">
        <v>298</v>
      </c>
      <c r="H1" s="264" t="s">
        <v>299</v>
      </c>
      <c r="I1" s="263"/>
      <c r="J1" s="263"/>
      <c r="K1" s="265"/>
      <c r="L1" s="70" t="s">
        <v>300</v>
      </c>
      <c r="M1" s="127" t="s">
        <v>301</v>
      </c>
      <c r="N1" s="264" t="s">
        <v>302</v>
      </c>
      <c r="O1" s="262"/>
      <c r="P1" s="127"/>
      <c r="Q1" s="261" t="s">
        <v>303</v>
      </c>
      <c r="R1" s="263"/>
      <c r="S1" s="262"/>
    </row>
    <row r="2" spans="1:19" s="61" customFormat="1" ht="34.5" hidden="1" customHeight="1" x14ac:dyDescent="0.2">
      <c r="A2" s="128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s="86" customFormat="1" ht="76.5" customHeight="1" thickBot="1" x14ac:dyDescent="0.3">
      <c r="A3" s="75" t="s">
        <v>281</v>
      </c>
      <c r="B3" s="76" t="s">
        <v>282</v>
      </c>
      <c r="C3" s="77" t="s">
        <v>304</v>
      </c>
      <c r="D3" s="78" t="s">
        <v>318</v>
      </c>
      <c r="E3" s="62" t="s">
        <v>306</v>
      </c>
      <c r="F3" s="82" t="s">
        <v>307</v>
      </c>
      <c r="G3" s="81" t="s">
        <v>6</v>
      </c>
      <c r="H3" s="82" t="s">
        <v>308</v>
      </c>
      <c r="I3" s="83" t="s">
        <v>309</v>
      </c>
      <c r="J3" s="84" t="s">
        <v>310</v>
      </c>
      <c r="K3" s="85" t="s">
        <v>311</v>
      </c>
      <c r="L3" s="129" t="s">
        <v>518</v>
      </c>
      <c r="M3" s="84" t="s">
        <v>301</v>
      </c>
      <c r="N3" s="82" t="s">
        <v>313</v>
      </c>
      <c r="O3" s="84" t="s">
        <v>519</v>
      </c>
      <c r="P3" s="130" t="s">
        <v>319</v>
      </c>
      <c r="Q3" s="130" t="s">
        <v>315</v>
      </c>
      <c r="R3" s="131" t="s">
        <v>316</v>
      </c>
      <c r="S3" s="132" t="s">
        <v>317</v>
      </c>
    </row>
    <row r="4" spans="1:19" ht="16.5" customHeight="1" x14ac:dyDescent="0.2">
      <c r="A4" s="63" t="s">
        <v>38</v>
      </c>
      <c r="B4" s="87" t="s">
        <v>37</v>
      </c>
      <c r="C4" s="88">
        <v>46.2198566936978</v>
      </c>
      <c r="D4" s="89">
        <f>VLOOKUP(A4,'Costdrivere 2023'!A:AN,40,FALSE)</f>
        <v>0.13907710039929197</v>
      </c>
      <c r="E4" s="91">
        <f>VLOOKUP(A4,'Costdrivere 2023'!A5:L105,3,FALSE)+VLOOKUP(A4,'Costdrivere 2023'!A5:L105,4,FALSE)+VLOOKUP(A4,'Costdrivere 2023'!A5:L105,5,FALSE)+VLOOKUP(A4,'Costdrivere 2023'!A5:L105,6,FALSE)+VLOOKUP(A4,'Costdrivere 2023'!A5:L105,7,FALSE)+VLOOKUP(A4,'Costdrivere 2023'!A5:L105,8,FALSE)+VLOOKUP(A4,'Costdrivere 2023'!A5:L105,9,FALSE)+VLOOKUP(A4,'Costdrivere 2023'!A5:L105,10,FALSE)+VLOOKUP(A4,'Costdrivere 2023'!A5:L105,11,FALSE)+VLOOKUP(A4,'Costdrivere 2023'!A5:L105,12,FALSE)</f>
        <v>9213838.963418968</v>
      </c>
      <c r="F4" s="98">
        <f>VLOOKUP(A4,'Costdrivere 2023'!A:AR,44,FALSE)</f>
        <v>51377796.090000004</v>
      </c>
      <c r="G4" s="97">
        <v>27888390</v>
      </c>
      <c r="H4" s="93">
        <v>27776224.711153205</v>
      </c>
      <c r="I4" s="94">
        <v>1493000</v>
      </c>
      <c r="J4" s="95">
        <v>10525444.043190762</v>
      </c>
      <c r="K4" s="96">
        <f t="shared" ref="K4:K67" si="0">SUM(H4:J4)</f>
        <v>39794668.754343972</v>
      </c>
      <c r="L4" s="133">
        <f>G4+K4</f>
        <v>67683058.754343972</v>
      </c>
      <c r="M4" s="95"/>
      <c r="N4" s="98"/>
      <c r="O4" s="95"/>
      <c r="P4" s="134"/>
      <c r="Q4" s="134">
        <f>G4-N4+P4</f>
        <v>27888390</v>
      </c>
      <c r="R4" s="135">
        <f>K4-M4-O4</f>
        <v>39794668.754343972</v>
      </c>
      <c r="S4" s="135">
        <f>Q4+R4</f>
        <v>67683058.754343972</v>
      </c>
    </row>
    <row r="5" spans="1:19" ht="16.5" customHeight="1" x14ac:dyDescent="0.2">
      <c r="A5" s="64" t="s">
        <v>40</v>
      </c>
      <c r="B5" s="99" t="s">
        <v>39</v>
      </c>
      <c r="C5" s="100">
        <v>34.6691192569197</v>
      </c>
      <c r="D5" s="101">
        <f>VLOOKUP(A5,'Costdrivere 2023'!A:AN,40,FALSE)</f>
        <v>4.6993050432892029E-2</v>
      </c>
      <c r="E5" s="103">
        <f>VLOOKUP(A5,'Costdrivere 2023'!A6:L106,3,FALSE)+VLOOKUP(A5,'Costdrivere 2023'!A6:L106,4,FALSE)+VLOOKUP(A5,'Costdrivere 2023'!A6:L106,5,FALSE)+VLOOKUP(A5,'Costdrivere 2023'!A6:L106,6,FALSE)+VLOOKUP(A5,'Costdrivere 2023'!A6:L106,7,FALSE)+VLOOKUP(A5,'Costdrivere 2023'!A6:L106,8,FALSE)+VLOOKUP(A5,'Costdrivere 2023'!A6:L106,9,FALSE)+VLOOKUP(A5,'Costdrivere 2023'!A6:L106,10,FALSE)+VLOOKUP(A5,'Costdrivere 2023'!A6:L106,11,FALSE)+VLOOKUP(A5,'Costdrivere 2023'!A6:L106,12,FALSE)</f>
        <v>14252663.99475755</v>
      </c>
      <c r="F5" s="111">
        <f>VLOOKUP(A5,'Costdrivere 2023'!A:AR,44,FALSE)</f>
        <v>42201289.829999998</v>
      </c>
      <c r="G5" s="110">
        <v>15013439</v>
      </c>
      <c r="H5" s="106">
        <v>23162156.692712612</v>
      </c>
      <c r="I5" s="136">
        <v>3421000</v>
      </c>
      <c r="J5" s="108">
        <v>12230127.38714618</v>
      </c>
      <c r="K5" s="109">
        <f t="shared" si="0"/>
        <v>38813284.079858795</v>
      </c>
      <c r="L5" s="137">
        <f>G5+K5</f>
        <v>53826723.079858795</v>
      </c>
      <c r="M5" s="108"/>
      <c r="N5" s="111"/>
      <c r="O5" s="108"/>
      <c r="P5" s="138"/>
      <c r="Q5" s="138">
        <f t="shared" ref="Q5:Q68" si="1">G5-N5+P5</f>
        <v>15013439</v>
      </c>
      <c r="R5" s="139">
        <f t="shared" ref="R5:R68" si="2">K5-M5-O5</f>
        <v>38813284.079858795</v>
      </c>
      <c r="S5" s="139">
        <f t="shared" ref="S5:S68" si="3">Q5+R5</f>
        <v>53826723.079858795</v>
      </c>
    </row>
    <row r="6" spans="1:19" ht="16.5" customHeight="1" x14ac:dyDescent="0.2">
      <c r="A6" s="64" t="s">
        <v>42</v>
      </c>
      <c r="B6" s="99" t="s">
        <v>41</v>
      </c>
      <c r="C6" s="100">
        <v>31.2614910313597</v>
      </c>
      <c r="D6" s="101">
        <v>2.3640295401689177E-2</v>
      </c>
      <c r="E6" s="103">
        <v>55615995.035712883</v>
      </c>
      <c r="F6" s="111">
        <v>178442119.47999999</v>
      </c>
      <c r="G6" s="110">
        <v>59857936</v>
      </c>
      <c r="H6" s="106">
        <v>87397225.901257649</v>
      </c>
      <c r="I6" s="136">
        <v>4373385</v>
      </c>
      <c r="J6" s="108">
        <v>27055322.127651777</v>
      </c>
      <c r="K6" s="109">
        <v>118825933.02890943</v>
      </c>
      <c r="L6" s="137">
        <v>178683869.02890944</v>
      </c>
      <c r="M6" s="108"/>
      <c r="N6" s="111"/>
      <c r="O6" s="108"/>
      <c r="P6" s="138"/>
      <c r="Q6" s="138">
        <v>59857936</v>
      </c>
      <c r="R6" s="139">
        <v>118825933.02890943</v>
      </c>
      <c r="S6" s="139">
        <v>178683869.02890944</v>
      </c>
    </row>
    <row r="7" spans="1:19" ht="16.5" customHeight="1" x14ac:dyDescent="0.2">
      <c r="A7" s="65" t="s">
        <v>44</v>
      </c>
      <c r="B7" s="99" t="s">
        <v>43</v>
      </c>
      <c r="C7" s="100">
        <v>37.624510349171501</v>
      </c>
      <c r="D7" s="101">
        <f>VLOOKUP(A7,'Costdrivere 2023'!A:AN,40,FALSE)</f>
        <v>2.0884587133785205E-2</v>
      </c>
      <c r="E7" s="103">
        <f>VLOOKUP(A7,'Costdrivere 2023'!A8:L108,3,FALSE)+VLOOKUP(A7,'Costdrivere 2023'!A8:L108,4,FALSE)+VLOOKUP(A7,'Costdrivere 2023'!A8:L108,5,FALSE)+VLOOKUP(A7,'Costdrivere 2023'!A8:L108,6,FALSE)+VLOOKUP(A7,'Costdrivere 2023'!A8:L108,7,FALSE)+VLOOKUP(A7,'Costdrivere 2023'!A8:L108,8,FALSE)+VLOOKUP(A7,'Costdrivere 2023'!A8:L108,9,FALSE)+VLOOKUP(A7,'Costdrivere 2023'!A8:L108,10,FALSE)+VLOOKUP(A7,'Costdrivere 2023'!A8:L108,11,FALSE)+VLOOKUP(A7,'Costdrivere 2023'!A8:L108,12,FALSE)</f>
        <v>39246395.573825635</v>
      </c>
      <c r="F7" s="111">
        <f>VLOOKUP(A7,'Costdrivere 2023'!A:AR,44,FALSE)</f>
        <v>153804529.69</v>
      </c>
      <c r="G7" s="110">
        <v>33221544</v>
      </c>
      <c r="H7" s="106">
        <v>82211274.250675082</v>
      </c>
      <c r="I7" s="136">
        <v>1207649</v>
      </c>
      <c r="J7" s="108">
        <v>21950953.744067192</v>
      </c>
      <c r="K7" s="109">
        <f t="shared" si="0"/>
        <v>105369876.99474227</v>
      </c>
      <c r="L7" s="137">
        <f t="shared" ref="L7:L69" si="4">G7+K7</f>
        <v>138591420.99474227</v>
      </c>
      <c r="M7" s="108"/>
      <c r="N7" s="111"/>
      <c r="O7" s="108"/>
      <c r="P7" s="138"/>
      <c r="Q7" s="138">
        <f t="shared" si="1"/>
        <v>33221544</v>
      </c>
      <c r="R7" s="139">
        <f t="shared" si="2"/>
        <v>105369876.99474227</v>
      </c>
      <c r="S7" s="139">
        <f t="shared" si="3"/>
        <v>138591420.99474227</v>
      </c>
    </row>
    <row r="8" spans="1:19" ht="16.5" customHeight="1" x14ac:dyDescent="0.2">
      <c r="A8" s="64" t="s">
        <v>46</v>
      </c>
      <c r="B8" s="99" t="s">
        <v>45</v>
      </c>
      <c r="C8" s="100">
        <v>12.9309428104721</v>
      </c>
      <c r="D8" s="101">
        <f>VLOOKUP(A8,'Costdrivere 2023'!A:AN,40,FALSE)</f>
        <v>0</v>
      </c>
      <c r="E8" s="103">
        <f>VLOOKUP(A8,'Costdrivere 2023'!A9:L109,3,FALSE)+VLOOKUP(A8,'Costdrivere 2023'!A9:L109,4,FALSE)+VLOOKUP(A8,'Costdrivere 2023'!A9:L109,5,FALSE)+VLOOKUP(A8,'Costdrivere 2023'!A9:L109,6,FALSE)+VLOOKUP(A8,'Costdrivere 2023'!A9:L109,7,FALSE)+VLOOKUP(A8,'Costdrivere 2023'!A9:L109,8,FALSE)+VLOOKUP(A8,'Costdrivere 2023'!A9:L109,9,FALSE)+VLOOKUP(A8,'Costdrivere 2023'!A9:L109,10,FALSE)+VLOOKUP(A8,'Costdrivere 2023'!A9:L109,11,FALSE)+VLOOKUP(A8,'Costdrivere 2023'!A9:L109,12,FALSE)</f>
        <v>21562246.067847908</v>
      </c>
      <c r="F8" s="111">
        <f>VLOOKUP(A8,'Costdrivere 2023'!A:AR,44,FALSE)</f>
        <v>21089994.5</v>
      </c>
      <c r="G8" s="110">
        <v>16696991</v>
      </c>
      <c r="H8" s="106">
        <v>4381627.459583058</v>
      </c>
      <c r="I8" s="136">
        <v>5555359</v>
      </c>
      <c r="J8" s="108">
        <v>15186375.794758633</v>
      </c>
      <c r="K8" s="109">
        <f t="shared" si="0"/>
        <v>25123362.254341692</v>
      </c>
      <c r="L8" s="137">
        <f t="shared" si="4"/>
        <v>41820353.254341692</v>
      </c>
      <c r="M8" s="108">
        <v>2613560</v>
      </c>
      <c r="N8" s="111">
        <v>0</v>
      </c>
      <c r="O8" s="108">
        <v>1730177</v>
      </c>
      <c r="P8" s="138"/>
      <c r="Q8" s="138">
        <f t="shared" si="1"/>
        <v>16696991</v>
      </c>
      <c r="R8" s="138">
        <f t="shared" si="2"/>
        <v>20779625.254341692</v>
      </c>
      <c r="S8" s="139">
        <f t="shared" si="3"/>
        <v>37476616.254341692</v>
      </c>
    </row>
    <row r="9" spans="1:19" ht="16.5" customHeight="1" x14ac:dyDescent="0.2">
      <c r="A9" s="64" t="s">
        <v>48</v>
      </c>
      <c r="B9" s="99" t="s">
        <v>47</v>
      </c>
      <c r="C9" s="100">
        <v>31.437845115942</v>
      </c>
      <c r="D9" s="101">
        <f>VLOOKUP(A9,'Costdrivere 2023'!A:AN,40,FALSE)</f>
        <v>2.2850801977201653E-2</v>
      </c>
      <c r="E9" s="103">
        <f>VLOOKUP(A9,'Costdrivere 2023'!A10:L110,3,FALSE)+VLOOKUP(A9,'Costdrivere 2023'!A10:L110,4,FALSE)+VLOOKUP(A9,'Costdrivere 2023'!A10:L110,5,FALSE)+VLOOKUP(A9,'Costdrivere 2023'!A10:L110,6,FALSE)+VLOOKUP(A9,'Costdrivere 2023'!A10:L110,7,FALSE)+VLOOKUP(A9,'Costdrivere 2023'!A10:L110,8,FALSE)+VLOOKUP(A9,'Costdrivere 2023'!A10:L110,9,FALSE)+VLOOKUP(A9,'Costdrivere 2023'!A10:L110,10,FALSE)+VLOOKUP(A9,'Costdrivere 2023'!A10:L110,11,FALSE)+VLOOKUP(A9,'Costdrivere 2023'!A10:L110,12,FALSE)</f>
        <v>18399924.000132114</v>
      </c>
      <c r="F9" s="111">
        <f>VLOOKUP(A9,'Costdrivere 2023'!A:AR,44,FALSE)</f>
        <v>93694443.480000004</v>
      </c>
      <c r="G9" s="110">
        <v>18753489</v>
      </c>
      <c r="H9" s="106">
        <v>53041925.450196415</v>
      </c>
      <c r="I9" s="136">
        <v>5773360</v>
      </c>
      <c r="J9" s="108">
        <v>19744882.490121484</v>
      </c>
      <c r="K9" s="109">
        <f t="shared" si="0"/>
        <v>78560167.940317899</v>
      </c>
      <c r="L9" s="137">
        <f t="shared" si="4"/>
        <v>97313656.940317899</v>
      </c>
      <c r="M9" s="108"/>
      <c r="N9" s="111">
        <v>0</v>
      </c>
      <c r="O9" s="108">
        <v>1917755</v>
      </c>
      <c r="P9" s="138"/>
      <c r="Q9" s="138">
        <f t="shared" si="1"/>
        <v>18753489</v>
      </c>
      <c r="R9" s="138">
        <f t="shared" si="2"/>
        <v>76642412.940317899</v>
      </c>
      <c r="S9" s="139">
        <f t="shared" si="3"/>
        <v>95395901.940317899</v>
      </c>
    </row>
    <row r="10" spans="1:19" ht="16.5" customHeight="1" x14ac:dyDescent="0.2">
      <c r="A10" s="64" t="s">
        <v>50</v>
      </c>
      <c r="B10" s="99" t="s">
        <v>49</v>
      </c>
      <c r="C10" s="100">
        <v>37.9198472237033</v>
      </c>
      <c r="D10" s="101">
        <f>VLOOKUP(A10,'Costdrivere 2023'!A:AN,40,FALSE)</f>
        <v>4.0332513875864867E-2</v>
      </c>
      <c r="E10" s="103">
        <f>VLOOKUP(A10,'Costdrivere 2023'!A11:L111,3,FALSE)+VLOOKUP(A10,'Costdrivere 2023'!A11:L111,4,FALSE)+VLOOKUP(A10,'Costdrivere 2023'!A11:L111,5,FALSE)+VLOOKUP(A10,'Costdrivere 2023'!A11:L111,6,FALSE)+VLOOKUP(A10,'Costdrivere 2023'!A11:L111,7,FALSE)+VLOOKUP(A10,'Costdrivere 2023'!A11:L111,8,FALSE)+VLOOKUP(A10,'Costdrivere 2023'!A11:L111,9,FALSE)+VLOOKUP(A10,'Costdrivere 2023'!A11:L111,10,FALSE)+VLOOKUP(A10,'Costdrivere 2023'!A11:L111,11,FALSE)+VLOOKUP(A10,'Costdrivere 2023'!A11:L111,12,FALSE)</f>
        <v>11245480.405250803</v>
      </c>
      <c r="F10" s="111">
        <f>VLOOKUP(A10,'Costdrivere 2023'!A:AR,44,FALSE)</f>
        <v>54436850.009999998</v>
      </c>
      <c r="G10" s="110">
        <v>10306242</v>
      </c>
      <c r="H10" s="106">
        <v>23327975.314746458</v>
      </c>
      <c r="I10" s="136">
        <v>445015</v>
      </c>
      <c r="J10" s="108">
        <v>8767354.0391492657</v>
      </c>
      <c r="K10" s="109">
        <f t="shared" si="0"/>
        <v>32540344.353895724</v>
      </c>
      <c r="L10" s="137">
        <f t="shared" si="4"/>
        <v>42846586.353895724</v>
      </c>
      <c r="M10" s="108"/>
      <c r="N10" s="111"/>
      <c r="O10" s="108"/>
      <c r="P10" s="138"/>
      <c r="Q10" s="138">
        <f t="shared" si="1"/>
        <v>10306242</v>
      </c>
      <c r="R10" s="139">
        <f t="shared" si="2"/>
        <v>32540344.353895724</v>
      </c>
      <c r="S10" s="139">
        <f t="shared" si="3"/>
        <v>42846586.353895724</v>
      </c>
    </row>
    <row r="11" spans="1:19" ht="16.5" customHeight="1" x14ac:dyDescent="0.2">
      <c r="A11" s="64" t="s">
        <v>52</v>
      </c>
      <c r="B11" s="99" t="s">
        <v>51</v>
      </c>
      <c r="C11" s="100">
        <v>23.3053285406091</v>
      </c>
      <c r="D11" s="101">
        <f>VLOOKUP(A11,'Costdrivere 2023'!A:AN,40,FALSE)</f>
        <v>2.6666666666666666E-3</v>
      </c>
      <c r="E11" s="103">
        <f>VLOOKUP(A11,'Costdrivere 2023'!A12:L112,3,FALSE)+VLOOKUP(A11,'Costdrivere 2023'!A12:L112,4,FALSE)+VLOOKUP(A11,'Costdrivere 2023'!A12:L112,5,FALSE)+VLOOKUP(A11,'Costdrivere 2023'!A12:L112,6,FALSE)+VLOOKUP(A11,'Costdrivere 2023'!A12:L112,7,FALSE)+VLOOKUP(A11,'Costdrivere 2023'!A12:L112,8,FALSE)+VLOOKUP(A11,'Costdrivere 2023'!A12:L112,9,FALSE)+VLOOKUP(A11,'Costdrivere 2023'!A12:L112,10,FALSE)+VLOOKUP(A11,'Costdrivere 2023'!A12:L112,11,FALSE)+VLOOKUP(A11,'Costdrivere 2023'!A12:L112,12,FALSE)</f>
        <v>152606246.30842677</v>
      </c>
      <c r="F11" s="111">
        <f>VLOOKUP(A11,'Costdrivere 2023'!A:AR,44,FALSE)</f>
        <v>248566927.02000001</v>
      </c>
      <c r="G11" s="110">
        <v>166292854</v>
      </c>
      <c r="H11" s="106">
        <v>40209810.27351743</v>
      </c>
      <c r="I11" s="136">
        <v>5572000</v>
      </c>
      <c r="J11" s="108">
        <v>92296590.413476571</v>
      </c>
      <c r="K11" s="109">
        <f t="shared" si="0"/>
        <v>138078400.68699402</v>
      </c>
      <c r="L11" s="137">
        <f t="shared" si="4"/>
        <v>304371254.68699402</v>
      </c>
      <c r="M11" s="108">
        <v>0</v>
      </c>
      <c r="N11" s="111"/>
      <c r="O11" s="108"/>
      <c r="P11" s="138"/>
      <c r="Q11" s="138">
        <f t="shared" si="1"/>
        <v>166292854</v>
      </c>
      <c r="R11" s="138">
        <f t="shared" si="2"/>
        <v>138078400.68699402</v>
      </c>
      <c r="S11" s="139">
        <f t="shared" si="3"/>
        <v>304371254.68699402</v>
      </c>
    </row>
    <row r="12" spans="1:19" s="25" customFormat="1" ht="16.5" customHeight="1" x14ac:dyDescent="0.2">
      <c r="A12" s="64" t="s">
        <v>54</v>
      </c>
      <c r="B12" s="99" t="s">
        <v>53</v>
      </c>
      <c r="C12" s="100">
        <v>36.507135080281401</v>
      </c>
      <c r="D12" s="101">
        <f>VLOOKUP(A12,'Costdrivere 2023'!A:AN,40,FALSE)</f>
        <v>1.7373175816539263E-4</v>
      </c>
      <c r="E12" s="103">
        <f>VLOOKUP(A12,'Costdrivere 2023'!A13:L113,3,FALSE)+VLOOKUP(A12,'Costdrivere 2023'!A13:L113,4,FALSE)+VLOOKUP(A12,'Costdrivere 2023'!A13:L113,5,FALSE)+VLOOKUP(A12,'Costdrivere 2023'!A13:L113,6,FALSE)+VLOOKUP(A12,'Costdrivere 2023'!A13:L113,7,FALSE)+VLOOKUP(A12,'Costdrivere 2023'!A13:L113,8,FALSE)+VLOOKUP(A12,'Costdrivere 2023'!A13:L113,9,FALSE)+VLOOKUP(A12,'Costdrivere 2023'!A13:L113,10,FALSE)+VLOOKUP(A12,'Costdrivere 2023'!A13:L113,11,FALSE)+VLOOKUP(A12,'Costdrivere 2023'!A13:L113,12,FALSE)</f>
        <v>57904608.012149118</v>
      </c>
      <c r="F12" s="111">
        <f>VLOOKUP(A12,'Costdrivere 2023'!A:AR,44,FALSE)</f>
        <v>85751163.579999998</v>
      </c>
      <c r="G12" s="110">
        <v>67345739</v>
      </c>
      <c r="H12" s="106">
        <v>25871427.297472097</v>
      </c>
      <c r="I12" s="136">
        <v>26000</v>
      </c>
      <c r="J12" s="108">
        <v>22450811.115340404</v>
      </c>
      <c r="K12" s="109">
        <f t="shared" si="0"/>
        <v>48348238.412812501</v>
      </c>
      <c r="L12" s="137">
        <f t="shared" si="4"/>
        <v>115693977.4128125</v>
      </c>
      <c r="M12" s="108"/>
      <c r="N12" s="111"/>
      <c r="O12" s="108"/>
      <c r="P12" s="138"/>
      <c r="Q12" s="138">
        <f t="shared" si="1"/>
        <v>67345739</v>
      </c>
      <c r="R12" s="138">
        <f t="shared" si="2"/>
        <v>48348238.412812501</v>
      </c>
      <c r="S12" s="139">
        <f t="shared" si="3"/>
        <v>115693977.4128125</v>
      </c>
    </row>
    <row r="13" spans="1:19" ht="16.5" customHeight="1" x14ac:dyDescent="0.2">
      <c r="A13" s="64" t="s">
        <v>56</v>
      </c>
      <c r="B13" s="99" t="s">
        <v>55</v>
      </c>
      <c r="C13" s="100">
        <v>38.189243421515499</v>
      </c>
      <c r="D13" s="101">
        <f>VLOOKUP(A13,'Costdrivere 2023'!A:AN,40,FALSE)</f>
        <v>3.9069270321797911E-2</v>
      </c>
      <c r="E13" s="103">
        <f>VLOOKUP(A13,'Costdrivere 2023'!A14:L114,3,FALSE)+VLOOKUP(A13,'Costdrivere 2023'!A14:L114,4,FALSE)+VLOOKUP(A13,'Costdrivere 2023'!A14:L114,5,FALSE)+VLOOKUP(A13,'Costdrivere 2023'!A14:L114,6,FALSE)+VLOOKUP(A13,'Costdrivere 2023'!A14:L114,7,FALSE)+VLOOKUP(A13,'Costdrivere 2023'!A14:L114,8,FALSE)+VLOOKUP(A13,'Costdrivere 2023'!A14:L114,9,FALSE)+VLOOKUP(A13,'Costdrivere 2023'!A14:L114,10,FALSE)+VLOOKUP(A13,'Costdrivere 2023'!A14:L114,11,FALSE)+VLOOKUP(A13,'Costdrivere 2023'!A14:L114,12,FALSE)</f>
        <v>24534456.106242184</v>
      </c>
      <c r="F13" s="111">
        <f>VLOOKUP(A13,'Costdrivere 2023'!A:AR,44,FALSE)</f>
        <v>74186708.829999998</v>
      </c>
      <c r="G13" s="110">
        <v>35468019</v>
      </c>
      <c r="H13" s="106">
        <v>36714112.57972198</v>
      </c>
      <c r="I13" s="136">
        <v>180982.54</v>
      </c>
      <c r="J13" s="108">
        <v>8157572.34135901</v>
      </c>
      <c r="K13" s="109">
        <f t="shared" si="0"/>
        <v>45052667.461080991</v>
      </c>
      <c r="L13" s="137">
        <f t="shared" si="4"/>
        <v>80520686.461080998</v>
      </c>
      <c r="M13" s="108"/>
      <c r="N13" s="111"/>
      <c r="O13" s="108"/>
      <c r="P13" s="138"/>
      <c r="Q13" s="138">
        <f t="shared" si="1"/>
        <v>35468019</v>
      </c>
      <c r="R13" s="138">
        <f t="shared" si="2"/>
        <v>45052667.461080991</v>
      </c>
      <c r="S13" s="139">
        <f t="shared" si="3"/>
        <v>80520686.461080998</v>
      </c>
    </row>
    <row r="14" spans="1:19" ht="16.5" customHeight="1" x14ac:dyDescent="0.2">
      <c r="A14" s="64" t="s">
        <v>58</v>
      </c>
      <c r="B14" s="99" t="s">
        <v>57</v>
      </c>
      <c r="C14" s="100">
        <v>48.163600065681003</v>
      </c>
      <c r="D14" s="101">
        <f>VLOOKUP(A14,'Costdrivere 2023'!A:AN,40,FALSE)</f>
        <v>0.14112025316455695</v>
      </c>
      <c r="E14" s="103">
        <f>VLOOKUP(A14,'Costdrivere 2023'!A15:L115,3,FALSE)+VLOOKUP(A14,'Costdrivere 2023'!A15:L115,4,FALSE)+VLOOKUP(A14,'Costdrivere 2023'!A15:L115,5,FALSE)+VLOOKUP(A14,'Costdrivere 2023'!A15:L115,6,FALSE)+VLOOKUP(A14,'Costdrivere 2023'!A15:L115,7,FALSE)+VLOOKUP(A14,'Costdrivere 2023'!A15:L115,8,FALSE)+VLOOKUP(A14,'Costdrivere 2023'!A15:L115,9,FALSE)+VLOOKUP(A14,'Costdrivere 2023'!A15:L115,10,FALSE)+VLOOKUP(A14,'Costdrivere 2023'!A15:L115,11,FALSE)+VLOOKUP(A14,'Costdrivere 2023'!A15:L115,12,FALSE)</f>
        <v>7231145.5908916593</v>
      </c>
      <c r="F14" s="111">
        <f>VLOOKUP(A14,'Costdrivere 2023'!A:AR,44,FALSE)</f>
        <v>32718600.890000001</v>
      </c>
      <c r="G14" s="110">
        <v>9286962</v>
      </c>
      <c r="H14" s="106">
        <v>24622466.019358106</v>
      </c>
      <c r="I14" s="136">
        <v>5043000</v>
      </c>
      <c r="J14" s="108">
        <v>6804645.5591211626</v>
      </c>
      <c r="K14" s="109">
        <f t="shared" si="0"/>
        <v>36470111.578479268</v>
      </c>
      <c r="L14" s="137">
        <f t="shared" si="4"/>
        <v>45757073.578479268</v>
      </c>
      <c r="M14" s="108"/>
      <c r="N14" s="111"/>
      <c r="O14" s="108"/>
      <c r="P14" s="138"/>
      <c r="Q14" s="138">
        <f t="shared" si="1"/>
        <v>9286962</v>
      </c>
      <c r="R14" s="138">
        <f t="shared" si="2"/>
        <v>36470111.578479268</v>
      </c>
      <c r="S14" s="139">
        <f t="shared" si="3"/>
        <v>45757073.578479268</v>
      </c>
    </row>
    <row r="15" spans="1:19" ht="16.5" customHeight="1" x14ac:dyDescent="0.2">
      <c r="A15" s="64" t="s">
        <v>60</v>
      </c>
      <c r="B15" s="99" t="s">
        <v>59</v>
      </c>
      <c r="C15" s="100">
        <v>36.5213804675505</v>
      </c>
      <c r="D15" s="101">
        <f>VLOOKUP(A15,'Costdrivere 2023'!A:AN,40,FALSE)</f>
        <v>3.645770065075922E-2</v>
      </c>
      <c r="E15" s="103">
        <f>VLOOKUP(A15,'Costdrivere 2023'!A16:L116,3,FALSE)+VLOOKUP(A15,'Costdrivere 2023'!A16:L116,4,FALSE)+VLOOKUP(A15,'Costdrivere 2023'!A16:L116,5,FALSE)+VLOOKUP(A15,'Costdrivere 2023'!A16:L116,6,FALSE)+VLOOKUP(A15,'Costdrivere 2023'!A16:L116,7,FALSE)+VLOOKUP(A15,'Costdrivere 2023'!A16:L116,8,FALSE)+VLOOKUP(A15,'Costdrivere 2023'!A16:L116,9,FALSE)+VLOOKUP(A15,'Costdrivere 2023'!A16:L116,10,FALSE)+VLOOKUP(A15,'Costdrivere 2023'!A16:L116,11,FALSE)+VLOOKUP(A15,'Costdrivere 2023'!A16:L116,12,FALSE)</f>
        <v>17491433.969425399</v>
      </c>
      <c r="F15" s="111">
        <f>VLOOKUP(A15,'Costdrivere 2023'!A:AR,44,FALSE)</f>
        <v>59817736.299999997</v>
      </c>
      <c r="G15" s="110">
        <v>18723823</v>
      </c>
      <c r="H15" s="106">
        <v>31599330.72387502</v>
      </c>
      <c r="I15" s="136">
        <v>1458659</v>
      </c>
      <c r="J15" s="108">
        <v>8853369.2563536372</v>
      </c>
      <c r="K15" s="109">
        <f t="shared" si="0"/>
        <v>41911358.980228655</v>
      </c>
      <c r="L15" s="137">
        <f t="shared" si="4"/>
        <v>60635181.980228655</v>
      </c>
      <c r="M15" s="108"/>
      <c r="N15" s="111"/>
      <c r="O15" s="108"/>
      <c r="P15" s="138"/>
      <c r="Q15" s="138">
        <f t="shared" si="1"/>
        <v>18723823</v>
      </c>
      <c r="R15" s="138">
        <f t="shared" si="2"/>
        <v>41911358.980228655</v>
      </c>
      <c r="S15" s="139">
        <f t="shared" si="3"/>
        <v>60635181.980228655</v>
      </c>
    </row>
    <row r="16" spans="1:19" ht="16.5" customHeight="1" x14ac:dyDescent="0.2">
      <c r="A16" s="64" t="s">
        <v>62</v>
      </c>
      <c r="B16" s="99" t="s">
        <v>61</v>
      </c>
      <c r="C16" s="100">
        <v>36.520210861362202</v>
      </c>
      <c r="D16" s="101">
        <f>VLOOKUP(A16,'Costdrivere 2023'!A:AN,40,FALSE)</f>
        <v>4.6842443434760662E-2</v>
      </c>
      <c r="E16" s="103">
        <f>VLOOKUP(A16,'Costdrivere 2023'!A17:L117,3,FALSE)+VLOOKUP(A16,'Costdrivere 2023'!A17:L117,4,FALSE)+VLOOKUP(A16,'Costdrivere 2023'!A17:L117,5,FALSE)+VLOOKUP(A16,'Costdrivere 2023'!A17:L117,6,FALSE)+VLOOKUP(A16,'Costdrivere 2023'!A17:L117,7,FALSE)+VLOOKUP(A16,'Costdrivere 2023'!A17:L117,8,FALSE)+VLOOKUP(A16,'Costdrivere 2023'!A17:L117,9,FALSE)+VLOOKUP(A16,'Costdrivere 2023'!A17:L117,10,FALSE)+VLOOKUP(A16,'Costdrivere 2023'!A17:L117,11,FALSE)+VLOOKUP(A16,'Costdrivere 2023'!A17:L117,12,FALSE)</f>
        <v>20003505.441285208</v>
      </c>
      <c r="F16" s="111">
        <f>VLOOKUP(A16,'Costdrivere 2023'!A:AR,44,FALSE)</f>
        <v>72860555.870000005</v>
      </c>
      <c r="G16" s="110">
        <v>17822181</v>
      </c>
      <c r="H16" s="106">
        <v>41020020.140485622</v>
      </c>
      <c r="I16" s="136">
        <v>0</v>
      </c>
      <c r="J16" s="108">
        <v>11386929.653490134</v>
      </c>
      <c r="K16" s="109">
        <f t="shared" si="0"/>
        <v>52406949.793975756</v>
      </c>
      <c r="L16" s="137">
        <f t="shared" si="4"/>
        <v>70229130.793975756</v>
      </c>
      <c r="M16" s="108"/>
      <c r="N16" s="111"/>
      <c r="O16" s="108"/>
      <c r="P16" s="138"/>
      <c r="Q16" s="138">
        <f t="shared" si="1"/>
        <v>17822181</v>
      </c>
      <c r="R16" s="138">
        <f t="shared" si="2"/>
        <v>52406949.793975756</v>
      </c>
      <c r="S16" s="139">
        <f t="shared" si="3"/>
        <v>70229130.793975756</v>
      </c>
    </row>
    <row r="17" spans="1:19" ht="16.5" customHeight="1" x14ac:dyDescent="0.2">
      <c r="A17" s="64" t="s">
        <v>64</v>
      </c>
      <c r="B17" s="99" t="s">
        <v>63</v>
      </c>
      <c r="C17" s="100">
        <v>36.366787603824299</v>
      </c>
      <c r="D17" s="101">
        <f>VLOOKUP(A17,'Costdrivere 2023'!A:AN,40,FALSE)</f>
        <v>2.4179195014854795E-2</v>
      </c>
      <c r="E17" s="103">
        <f>VLOOKUP(A17,'Costdrivere 2023'!A18:L118,3,FALSE)+VLOOKUP(A17,'Costdrivere 2023'!A18:L118,4,FALSE)+VLOOKUP(A17,'Costdrivere 2023'!A18:L118,5,FALSE)+VLOOKUP(A17,'Costdrivere 2023'!A18:L118,6,FALSE)+VLOOKUP(A17,'Costdrivere 2023'!A18:L118,7,FALSE)+VLOOKUP(A17,'Costdrivere 2023'!A18:L118,8,FALSE)+VLOOKUP(A17,'Costdrivere 2023'!A18:L118,9,FALSE)+VLOOKUP(A17,'Costdrivere 2023'!A18:L118,10,FALSE)+VLOOKUP(A17,'Costdrivere 2023'!A18:L118,11,FALSE)+VLOOKUP(A17,'Costdrivere 2023'!A18:L118,12,FALSE)</f>
        <v>49625226.859248132</v>
      </c>
      <c r="F17" s="111">
        <f>VLOOKUP(A17,'Costdrivere 2023'!A:AR,44,FALSE)</f>
        <v>239159066.21000001</v>
      </c>
      <c r="G17" s="110">
        <v>50720219</v>
      </c>
      <c r="H17" s="106">
        <v>106212687.02531108</v>
      </c>
      <c r="I17" s="136">
        <v>1564228</v>
      </c>
      <c r="J17" s="108">
        <v>33896930.592793204</v>
      </c>
      <c r="K17" s="109">
        <f t="shared" si="0"/>
        <v>141673845.61810428</v>
      </c>
      <c r="L17" s="137">
        <f t="shared" si="4"/>
        <v>192394064.61810428</v>
      </c>
      <c r="M17" s="108"/>
      <c r="N17" s="111"/>
      <c r="O17" s="108"/>
      <c r="P17" s="138"/>
      <c r="Q17" s="138">
        <f t="shared" si="1"/>
        <v>50720219</v>
      </c>
      <c r="R17" s="138">
        <f t="shared" si="2"/>
        <v>141673845.61810428</v>
      </c>
      <c r="S17" s="139">
        <f t="shared" si="3"/>
        <v>192394064.61810428</v>
      </c>
    </row>
    <row r="18" spans="1:19" ht="16.5" customHeight="1" x14ac:dyDescent="0.2">
      <c r="A18" s="64" t="s">
        <v>66</v>
      </c>
      <c r="B18" s="99" t="s">
        <v>65</v>
      </c>
      <c r="C18" s="100">
        <v>37.377816598437903</v>
      </c>
      <c r="D18" s="101">
        <f>VLOOKUP(A18,'Costdrivere 2023'!A:AN,40,FALSE)</f>
        <v>4.8182521268368139E-2</v>
      </c>
      <c r="E18" s="103">
        <f>VLOOKUP(A18,'Costdrivere 2023'!A19:L119,3,FALSE)+VLOOKUP(A18,'Costdrivere 2023'!A19:L119,4,FALSE)+VLOOKUP(A18,'Costdrivere 2023'!A19:L119,5,FALSE)+VLOOKUP(A18,'Costdrivere 2023'!A19:L119,6,FALSE)+VLOOKUP(A18,'Costdrivere 2023'!A19:L119,7,FALSE)+VLOOKUP(A18,'Costdrivere 2023'!A19:L119,8,FALSE)+VLOOKUP(A18,'Costdrivere 2023'!A19:L119,9,FALSE)+VLOOKUP(A18,'Costdrivere 2023'!A19:L119,10,FALSE)+VLOOKUP(A18,'Costdrivere 2023'!A19:L119,11,FALSE)+VLOOKUP(A18,'Costdrivere 2023'!A19:L119,12,FALSE)</f>
        <v>86163383.346643031</v>
      </c>
      <c r="F18" s="111">
        <f>VLOOKUP(A18,'Costdrivere 2023'!A:AR,44,FALSE)</f>
        <v>269198766.73000002</v>
      </c>
      <c r="G18" s="110">
        <v>102318569</v>
      </c>
      <c r="H18" s="106">
        <v>132191331.00914238</v>
      </c>
      <c r="I18" s="136">
        <v>14036987</v>
      </c>
      <c r="J18" s="108">
        <v>39944883.371374547</v>
      </c>
      <c r="K18" s="109">
        <f t="shared" si="0"/>
        <v>186173201.38051695</v>
      </c>
      <c r="L18" s="137">
        <f t="shared" si="4"/>
        <v>288491770.38051695</v>
      </c>
      <c r="M18" s="108"/>
      <c r="N18" s="111"/>
      <c r="O18" s="108"/>
      <c r="P18" s="138"/>
      <c r="Q18" s="138">
        <f t="shared" si="1"/>
        <v>102318569</v>
      </c>
      <c r="R18" s="138">
        <f t="shared" si="2"/>
        <v>186173201.38051695</v>
      </c>
      <c r="S18" s="139">
        <f t="shared" si="3"/>
        <v>288491770.38051695</v>
      </c>
    </row>
    <row r="19" spans="1:19" ht="16.5" customHeight="1" x14ac:dyDescent="0.2">
      <c r="A19" s="64" t="s">
        <v>68</v>
      </c>
      <c r="B19" s="99" t="s">
        <v>67</v>
      </c>
      <c r="C19" s="100">
        <v>34.590531454969003</v>
      </c>
      <c r="D19" s="101">
        <f>VLOOKUP(A19,'Costdrivere 2023'!A:AN,40,FALSE)</f>
        <v>2.8188464662875713E-2</v>
      </c>
      <c r="E19" s="103">
        <f>VLOOKUP(A19,'Costdrivere 2023'!A20:L120,3,FALSE)+VLOOKUP(A19,'Costdrivere 2023'!A20:L120,4,FALSE)+VLOOKUP(A19,'Costdrivere 2023'!A20:L120,5,FALSE)+VLOOKUP(A19,'Costdrivere 2023'!A20:L120,6,FALSE)+VLOOKUP(A19,'Costdrivere 2023'!A20:L120,7,FALSE)+VLOOKUP(A19,'Costdrivere 2023'!A20:L120,8,FALSE)+VLOOKUP(A19,'Costdrivere 2023'!A20:L120,9,FALSE)+VLOOKUP(A19,'Costdrivere 2023'!A20:L120,10,FALSE)+VLOOKUP(A19,'Costdrivere 2023'!A20:L120,11,FALSE)+VLOOKUP(A19,'Costdrivere 2023'!A20:L120,12,FALSE)</f>
        <v>27235560.41398517</v>
      </c>
      <c r="F19" s="111">
        <f>VLOOKUP(A19,'Costdrivere 2023'!A:AR,44,FALSE)</f>
        <v>105079920.95</v>
      </c>
      <c r="G19" s="110">
        <v>28806122</v>
      </c>
      <c r="H19" s="106">
        <v>55316812.007682383</v>
      </c>
      <c r="I19" s="136">
        <v>822495</v>
      </c>
      <c r="J19" s="108">
        <v>13366037.817455806</v>
      </c>
      <c r="K19" s="109">
        <f t="shared" si="0"/>
        <v>69505344.825138181</v>
      </c>
      <c r="L19" s="137">
        <f t="shared" si="4"/>
        <v>98311466.825138181</v>
      </c>
      <c r="M19" s="108"/>
      <c r="N19" s="111"/>
      <c r="O19" s="108"/>
      <c r="P19" s="138"/>
      <c r="Q19" s="138">
        <f t="shared" si="1"/>
        <v>28806122</v>
      </c>
      <c r="R19" s="138">
        <f t="shared" si="2"/>
        <v>69505344.825138181</v>
      </c>
      <c r="S19" s="139">
        <f t="shared" si="3"/>
        <v>98311466.825138181</v>
      </c>
    </row>
    <row r="20" spans="1:19" ht="16.5" customHeight="1" x14ac:dyDescent="0.2">
      <c r="A20" s="64" t="s">
        <v>70</v>
      </c>
      <c r="B20" s="99" t="s">
        <v>69</v>
      </c>
      <c r="C20" s="100">
        <v>36.1975830658902</v>
      </c>
      <c r="D20" s="101">
        <f>VLOOKUP(A20,'Costdrivere 2023'!A:AN,40,FALSE)</f>
        <v>2.7229910575347013E-2</v>
      </c>
      <c r="E20" s="103">
        <f>VLOOKUP(A20,'Costdrivere 2023'!A21:L121,3,FALSE)+VLOOKUP(A20,'Costdrivere 2023'!A21:L121,4,FALSE)+VLOOKUP(A20,'Costdrivere 2023'!A21:L121,5,FALSE)+VLOOKUP(A20,'Costdrivere 2023'!A21:L121,6,FALSE)+VLOOKUP(A20,'Costdrivere 2023'!A21:L121,7,FALSE)+VLOOKUP(A20,'Costdrivere 2023'!A21:L121,8,FALSE)+VLOOKUP(A20,'Costdrivere 2023'!A21:L121,9,FALSE)+VLOOKUP(A20,'Costdrivere 2023'!A21:L121,10,FALSE)+VLOOKUP(A20,'Costdrivere 2023'!A21:L121,11,FALSE)+VLOOKUP(A20,'Costdrivere 2023'!A21:L121,12,FALSE)</f>
        <v>10537967.68362545</v>
      </c>
      <c r="F20" s="111">
        <f>VLOOKUP(A20,'Costdrivere 2023'!A:AR,44,FALSE)</f>
        <v>61068512.130000003</v>
      </c>
      <c r="G20" s="110">
        <v>12894487</v>
      </c>
      <c r="H20" s="106">
        <v>41538017.753433377</v>
      </c>
      <c r="I20" s="136">
        <v>2585907</v>
      </c>
      <c r="J20" s="108">
        <v>9189094.6845878363</v>
      </c>
      <c r="K20" s="109">
        <f t="shared" si="0"/>
        <v>53313019.438021213</v>
      </c>
      <c r="L20" s="137">
        <f t="shared" si="4"/>
        <v>66207506.438021213</v>
      </c>
      <c r="M20" s="108"/>
      <c r="N20" s="111"/>
      <c r="O20" s="108"/>
      <c r="P20" s="138"/>
      <c r="Q20" s="138">
        <f t="shared" si="1"/>
        <v>12894487</v>
      </c>
      <c r="R20" s="138">
        <f t="shared" si="2"/>
        <v>53313019.438021213</v>
      </c>
      <c r="S20" s="139">
        <f t="shared" si="3"/>
        <v>66207506.438021213</v>
      </c>
    </row>
    <row r="21" spans="1:19" ht="16.5" customHeight="1" x14ac:dyDescent="0.2">
      <c r="A21" s="64" t="s">
        <v>72</v>
      </c>
      <c r="B21" s="99" t="s">
        <v>71</v>
      </c>
      <c r="C21" s="100">
        <v>24.6593579355552</v>
      </c>
      <c r="D21" s="101">
        <f>VLOOKUP(A21,'Costdrivere 2023'!A:AN,40,FALSE)</f>
        <v>0</v>
      </c>
      <c r="E21" s="103">
        <f>VLOOKUP(A21,'Costdrivere 2023'!A22:L122,3,FALSE)+VLOOKUP(A21,'Costdrivere 2023'!A22:L122,4,FALSE)+VLOOKUP(A21,'Costdrivere 2023'!A22:L122,5,FALSE)+VLOOKUP(A21,'Costdrivere 2023'!A22:L122,6,FALSE)+VLOOKUP(A21,'Costdrivere 2023'!A22:L122,7,FALSE)+VLOOKUP(A21,'Costdrivere 2023'!A22:L122,8,FALSE)+VLOOKUP(A21,'Costdrivere 2023'!A22:L122,9,FALSE)+VLOOKUP(A21,'Costdrivere 2023'!A22:L122,10,FALSE)+VLOOKUP(A21,'Costdrivere 2023'!A22:L122,11,FALSE)+VLOOKUP(A21,'Costdrivere 2023'!A22:L122,12,FALSE)</f>
        <v>27260331.355723638</v>
      </c>
      <c r="F21" s="111">
        <f>VLOOKUP(A21,'Costdrivere 2023'!A:AR,44,FALSE)</f>
        <v>21340019.91</v>
      </c>
      <c r="G21" s="110">
        <v>28962236</v>
      </c>
      <c r="H21" s="106">
        <v>4626758.4110031342</v>
      </c>
      <c r="I21" s="136">
        <v>1610184</v>
      </c>
      <c r="J21" s="108">
        <v>6425307.4178318474</v>
      </c>
      <c r="K21" s="109">
        <f t="shared" si="0"/>
        <v>12662249.828834981</v>
      </c>
      <c r="L21" s="137">
        <f t="shared" si="4"/>
        <v>41624485.828834981</v>
      </c>
      <c r="M21" s="108"/>
      <c r="N21" s="111"/>
      <c r="O21" s="108"/>
      <c r="P21" s="138"/>
      <c r="Q21" s="138">
        <f t="shared" si="1"/>
        <v>28962236</v>
      </c>
      <c r="R21" s="138">
        <f t="shared" si="2"/>
        <v>12662249.828834981</v>
      </c>
      <c r="S21" s="139">
        <f t="shared" si="3"/>
        <v>41624485.828834981</v>
      </c>
    </row>
    <row r="22" spans="1:19" ht="16.5" customHeight="1" x14ac:dyDescent="0.2">
      <c r="A22" s="64" t="s">
        <v>74</v>
      </c>
      <c r="B22" s="99" t="s">
        <v>73</v>
      </c>
      <c r="C22" s="100">
        <v>37.889907266121099</v>
      </c>
      <c r="D22" s="101">
        <f>VLOOKUP(A22,'Costdrivere 2023'!A:AN,40,FALSE)</f>
        <v>2.2414915599671646E-2</v>
      </c>
      <c r="E22" s="103">
        <f>VLOOKUP(A22,'Costdrivere 2023'!A23:L123,3,FALSE)+VLOOKUP(A22,'Costdrivere 2023'!A23:L123,4,FALSE)+VLOOKUP(A22,'Costdrivere 2023'!A23:L123,5,FALSE)+VLOOKUP(A22,'Costdrivere 2023'!A23:L123,6,FALSE)+VLOOKUP(A22,'Costdrivere 2023'!A23:L123,7,FALSE)+VLOOKUP(A22,'Costdrivere 2023'!A23:L123,8,FALSE)+VLOOKUP(A22,'Costdrivere 2023'!A23:L123,9,FALSE)+VLOOKUP(A22,'Costdrivere 2023'!A23:L123,10,FALSE)+VLOOKUP(A22,'Costdrivere 2023'!A23:L123,11,FALSE)+VLOOKUP(A22,'Costdrivere 2023'!A23:L123,12,FALSE)</f>
        <v>38563687.721081592</v>
      </c>
      <c r="F22" s="111">
        <f>VLOOKUP(A22,'Costdrivere 2023'!A:AR,44,FALSE)</f>
        <v>127411416.90000001</v>
      </c>
      <c r="G22" s="110">
        <v>41064416</v>
      </c>
      <c r="H22" s="106">
        <v>60699429.745172955</v>
      </c>
      <c r="I22" s="136">
        <v>431401</v>
      </c>
      <c r="J22" s="108">
        <v>16492903.54058636</v>
      </c>
      <c r="K22" s="109">
        <f t="shared" si="0"/>
        <v>77623734.285759315</v>
      </c>
      <c r="L22" s="137">
        <f t="shared" si="4"/>
        <v>118688150.28575931</v>
      </c>
      <c r="M22" s="108"/>
      <c r="N22" s="111"/>
      <c r="O22" s="108"/>
      <c r="P22" s="138"/>
      <c r="Q22" s="138">
        <f t="shared" si="1"/>
        <v>41064416</v>
      </c>
      <c r="R22" s="138">
        <f t="shared" si="2"/>
        <v>77623734.285759315</v>
      </c>
      <c r="S22" s="139">
        <f t="shared" si="3"/>
        <v>118688150.28575931</v>
      </c>
    </row>
    <row r="23" spans="1:19" ht="16.5" customHeight="1" x14ac:dyDescent="0.2">
      <c r="A23" s="64" t="s">
        <v>76</v>
      </c>
      <c r="B23" s="99" t="s">
        <v>75</v>
      </c>
      <c r="C23" s="100">
        <v>30.6701879466805</v>
      </c>
      <c r="D23" s="101">
        <f>VLOOKUP(A23,'Costdrivere 2023'!A:AN,40,FALSE)</f>
        <v>7.451941785352946E-2</v>
      </c>
      <c r="E23" s="103">
        <f>VLOOKUP(A23,'Costdrivere 2023'!A24:L124,3,FALSE)+VLOOKUP(A23,'Costdrivere 2023'!A24:L124,4,FALSE)+VLOOKUP(A23,'Costdrivere 2023'!A24:L124,5,FALSE)+VLOOKUP(A23,'Costdrivere 2023'!A24:L124,6,FALSE)+VLOOKUP(A23,'Costdrivere 2023'!A24:L124,7,FALSE)+VLOOKUP(A23,'Costdrivere 2023'!A24:L124,8,FALSE)+VLOOKUP(A23,'Costdrivere 2023'!A24:L124,9,FALSE)+VLOOKUP(A23,'Costdrivere 2023'!A24:L124,10,FALSE)+VLOOKUP(A23,'Costdrivere 2023'!A24:L124,11,FALSE)+VLOOKUP(A23,'Costdrivere 2023'!A24:L124,12,FALSE)</f>
        <v>33905405.023220226</v>
      </c>
      <c r="F23" s="111">
        <f>VLOOKUP(A23,'Costdrivere 2023'!A:AR,44,FALSE)</f>
        <v>93413246.469999999</v>
      </c>
      <c r="G23" s="110">
        <v>47043211</v>
      </c>
      <c r="H23" s="106">
        <v>44841707.264296211</v>
      </c>
      <c r="I23" s="136">
        <v>1018011</v>
      </c>
      <c r="J23" s="108">
        <v>19060651.129527964</v>
      </c>
      <c r="K23" s="109">
        <f t="shared" si="0"/>
        <v>64920369.393824175</v>
      </c>
      <c r="L23" s="137">
        <f t="shared" si="4"/>
        <v>111963580.39382418</v>
      </c>
      <c r="M23" s="108"/>
      <c r="N23" s="111"/>
      <c r="O23" s="108"/>
      <c r="P23" s="138"/>
      <c r="Q23" s="138">
        <f t="shared" si="1"/>
        <v>47043211</v>
      </c>
      <c r="R23" s="138">
        <f t="shared" si="2"/>
        <v>64920369.393824175</v>
      </c>
      <c r="S23" s="139">
        <f t="shared" si="3"/>
        <v>111963580.39382418</v>
      </c>
    </row>
    <row r="24" spans="1:19" ht="16.5" customHeight="1" x14ac:dyDescent="0.2">
      <c r="A24" s="64" t="s">
        <v>78</v>
      </c>
      <c r="B24" s="99" t="s">
        <v>77</v>
      </c>
      <c r="C24" s="100">
        <v>37.544001744493102</v>
      </c>
      <c r="D24" s="101">
        <f>VLOOKUP(A24,'Costdrivere 2023'!A:AN,40,FALSE)</f>
        <v>5.5781062724730324E-2</v>
      </c>
      <c r="E24" s="103">
        <f>VLOOKUP(A24,'Costdrivere 2023'!A25:L125,3,FALSE)+VLOOKUP(A24,'Costdrivere 2023'!A25:L125,4,FALSE)+VLOOKUP(A24,'Costdrivere 2023'!A25:L125,5,FALSE)+VLOOKUP(A24,'Costdrivere 2023'!A25:L125,6,FALSE)+VLOOKUP(A24,'Costdrivere 2023'!A25:L125,7,FALSE)+VLOOKUP(A24,'Costdrivere 2023'!A25:L125,8,FALSE)+VLOOKUP(A24,'Costdrivere 2023'!A25:L125,9,FALSE)+VLOOKUP(A24,'Costdrivere 2023'!A25:L125,10,FALSE)+VLOOKUP(A24,'Costdrivere 2023'!A25:L125,11,FALSE)+VLOOKUP(A24,'Costdrivere 2023'!A25:L125,12,FALSE)</f>
        <v>17595828.938562572</v>
      </c>
      <c r="F24" s="111">
        <f>VLOOKUP(A24,'Costdrivere 2023'!A:AR,44,FALSE)</f>
        <v>59150432.119999997</v>
      </c>
      <c r="G24" s="110">
        <v>18122476</v>
      </c>
      <c r="H24" s="106">
        <v>32626823.469339494</v>
      </c>
      <c r="I24" s="136">
        <v>109755.99</v>
      </c>
      <c r="J24" s="108">
        <v>9125597.2859633733</v>
      </c>
      <c r="K24" s="109">
        <f t="shared" si="0"/>
        <v>41862176.745302863</v>
      </c>
      <c r="L24" s="137">
        <f t="shared" si="4"/>
        <v>59984652.745302863</v>
      </c>
      <c r="M24" s="108"/>
      <c r="N24" s="111"/>
      <c r="O24" s="108"/>
      <c r="P24" s="138"/>
      <c r="Q24" s="138">
        <f t="shared" si="1"/>
        <v>18122476</v>
      </c>
      <c r="R24" s="138">
        <f t="shared" si="2"/>
        <v>41862176.745302863</v>
      </c>
      <c r="S24" s="139">
        <f t="shared" si="3"/>
        <v>59984652.745302863</v>
      </c>
    </row>
    <row r="25" spans="1:19" ht="16.5" customHeight="1" x14ac:dyDescent="0.2">
      <c r="A25" s="64" t="s">
        <v>80</v>
      </c>
      <c r="B25" s="99" t="s">
        <v>79</v>
      </c>
      <c r="C25" s="100">
        <v>33.352893818702903</v>
      </c>
      <c r="D25" s="101">
        <f>VLOOKUP(A25,'Costdrivere 2023'!A:AN,40,FALSE)</f>
        <v>4.0979073243647232E-2</v>
      </c>
      <c r="E25" s="103">
        <f>VLOOKUP(A25,'Costdrivere 2023'!A26:L126,3,FALSE)+VLOOKUP(A25,'Costdrivere 2023'!A26:L126,4,FALSE)+VLOOKUP(A25,'Costdrivere 2023'!A26:L126,5,FALSE)+VLOOKUP(A25,'Costdrivere 2023'!A26:L126,6,FALSE)+VLOOKUP(A25,'Costdrivere 2023'!A26:L126,7,FALSE)+VLOOKUP(A25,'Costdrivere 2023'!A26:L126,8,FALSE)+VLOOKUP(A25,'Costdrivere 2023'!A26:L126,9,FALSE)+VLOOKUP(A25,'Costdrivere 2023'!A26:L126,10,FALSE)+VLOOKUP(A25,'Costdrivere 2023'!A26:L126,11,FALSE)+VLOOKUP(A25,'Costdrivere 2023'!A26:L126,12,FALSE)</f>
        <v>43805041.061984576</v>
      </c>
      <c r="F25" s="111">
        <f>VLOOKUP(A25,'Costdrivere 2023'!A:AR,44,FALSE)</f>
        <v>132274367.7</v>
      </c>
      <c r="G25" s="110">
        <v>52344522</v>
      </c>
      <c r="H25" s="106">
        <v>66614310.040316395</v>
      </c>
      <c r="I25" s="136">
        <v>13000</v>
      </c>
      <c r="J25" s="108">
        <v>23065020.865582846</v>
      </c>
      <c r="K25" s="109">
        <f t="shared" si="0"/>
        <v>89692330.905899242</v>
      </c>
      <c r="L25" s="137">
        <f t="shared" si="4"/>
        <v>142036852.90589923</v>
      </c>
      <c r="M25" s="108"/>
      <c r="N25" s="111"/>
      <c r="O25" s="108"/>
      <c r="P25" s="138"/>
      <c r="Q25" s="138">
        <f t="shared" si="1"/>
        <v>52344522</v>
      </c>
      <c r="R25" s="138">
        <f t="shared" si="2"/>
        <v>89692330.905899242</v>
      </c>
      <c r="S25" s="139">
        <f t="shared" si="3"/>
        <v>142036852.90589923</v>
      </c>
    </row>
    <row r="26" spans="1:19" ht="16.5" customHeight="1" x14ac:dyDescent="0.2">
      <c r="A26" s="64" t="s">
        <v>82</v>
      </c>
      <c r="B26" s="99" t="s">
        <v>81</v>
      </c>
      <c r="C26" s="100">
        <v>26.521145305959902</v>
      </c>
      <c r="D26" s="101">
        <f>VLOOKUP(A26,'Costdrivere 2023'!A:AN,40,FALSE)</f>
        <v>0.34996370945229188</v>
      </c>
      <c r="E26" s="103">
        <f>VLOOKUP(A26,'Costdrivere 2023'!A27:L127,3,FALSE)+VLOOKUP(A26,'Costdrivere 2023'!A27:L127,4,FALSE)+VLOOKUP(A26,'Costdrivere 2023'!A27:L127,5,FALSE)+VLOOKUP(A26,'Costdrivere 2023'!A27:L127,6,FALSE)+VLOOKUP(A26,'Costdrivere 2023'!A27:L127,7,FALSE)+VLOOKUP(A26,'Costdrivere 2023'!A27:L127,8,FALSE)+VLOOKUP(A26,'Costdrivere 2023'!A27:L127,9,FALSE)+VLOOKUP(A26,'Costdrivere 2023'!A27:L127,10,FALSE)+VLOOKUP(A26,'Costdrivere 2023'!A27:L127,11,FALSE)+VLOOKUP(A26,'Costdrivere 2023'!A27:L127,12,FALSE)</f>
        <v>15177723.84137824</v>
      </c>
      <c r="F26" s="111">
        <f>VLOOKUP(A26,'Costdrivere 2023'!A:AR,44,FALSE)</f>
        <v>50993364.149999999</v>
      </c>
      <c r="G26" s="110">
        <v>19095554</v>
      </c>
      <c r="H26" s="106">
        <v>18910136.708338238</v>
      </c>
      <c r="I26" s="136">
        <v>15245075</v>
      </c>
      <c r="J26" s="108">
        <v>12873356.116394075</v>
      </c>
      <c r="K26" s="109">
        <f t="shared" si="0"/>
        <v>47028567.824732311</v>
      </c>
      <c r="L26" s="137">
        <f t="shared" si="4"/>
        <v>66124121.824732311</v>
      </c>
      <c r="M26" s="108">
        <v>486652</v>
      </c>
      <c r="N26" s="111"/>
      <c r="O26" s="108"/>
      <c r="P26" s="138"/>
      <c r="Q26" s="138">
        <f t="shared" si="1"/>
        <v>19095554</v>
      </c>
      <c r="R26" s="138">
        <f t="shared" si="2"/>
        <v>46541915.824732311</v>
      </c>
      <c r="S26" s="139">
        <f t="shared" si="3"/>
        <v>65637469.824732311</v>
      </c>
    </row>
    <row r="27" spans="1:19" ht="16.5" customHeight="1" x14ac:dyDescent="0.2">
      <c r="A27" s="64" t="s">
        <v>84</v>
      </c>
      <c r="B27" s="99" t="s">
        <v>83</v>
      </c>
      <c r="C27" s="100">
        <v>35.221636000315698</v>
      </c>
      <c r="D27" s="101">
        <f>VLOOKUP(A27,'Costdrivere 2023'!A:AN,40,FALSE)</f>
        <v>4.5116675104708424E-2</v>
      </c>
      <c r="E27" s="103">
        <f>VLOOKUP(A27,'Costdrivere 2023'!A28:L128,3,FALSE)+VLOOKUP(A27,'Costdrivere 2023'!A28:L128,4,FALSE)+VLOOKUP(A27,'Costdrivere 2023'!A28:L128,5,FALSE)+VLOOKUP(A27,'Costdrivere 2023'!A28:L128,6,FALSE)+VLOOKUP(A27,'Costdrivere 2023'!A28:L128,7,FALSE)+VLOOKUP(A27,'Costdrivere 2023'!A28:L128,8,FALSE)+VLOOKUP(A27,'Costdrivere 2023'!A28:L128,9,FALSE)+VLOOKUP(A27,'Costdrivere 2023'!A28:L128,10,FALSE)+VLOOKUP(A27,'Costdrivere 2023'!A28:L128,11,FALSE)+VLOOKUP(A27,'Costdrivere 2023'!A28:L128,12,FALSE)</f>
        <v>66300325.91897206</v>
      </c>
      <c r="F27" s="111">
        <f>VLOOKUP(A27,'Costdrivere 2023'!A:AR,44,FALSE)</f>
        <v>154109523.97999999</v>
      </c>
      <c r="G27" s="110">
        <v>71287575</v>
      </c>
      <c r="H27" s="106">
        <v>79169563.901620924</v>
      </c>
      <c r="I27" s="136">
        <v>10062015</v>
      </c>
      <c r="J27" s="108">
        <v>21394394.007441387</v>
      </c>
      <c r="K27" s="109">
        <f t="shared" si="0"/>
        <v>110625972.90906231</v>
      </c>
      <c r="L27" s="137">
        <f t="shared" si="4"/>
        <v>181913547.90906233</v>
      </c>
      <c r="M27" s="108">
        <v>0</v>
      </c>
      <c r="N27" s="111"/>
      <c r="O27" s="108"/>
      <c r="P27" s="138"/>
      <c r="Q27" s="138">
        <f t="shared" si="1"/>
        <v>71287575</v>
      </c>
      <c r="R27" s="138">
        <f t="shared" si="2"/>
        <v>110625972.90906231</v>
      </c>
      <c r="S27" s="139">
        <f t="shared" si="3"/>
        <v>181913547.90906233</v>
      </c>
    </row>
    <row r="28" spans="1:19" ht="16.5" customHeight="1" x14ac:dyDescent="0.2">
      <c r="A28" s="64" t="s">
        <v>86</v>
      </c>
      <c r="B28" s="99" t="s">
        <v>85</v>
      </c>
      <c r="C28" s="100">
        <v>36.648019837205602</v>
      </c>
      <c r="D28" s="101">
        <f>VLOOKUP(A28,'Costdrivere 2023'!A:AN,40,FALSE)</f>
        <v>4.3097937153936179E-2</v>
      </c>
      <c r="E28" s="103">
        <f>VLOOKUP(A28,'Costdrivere 2023'!A29:L129,3,FALSE)+VLOOKUP(A28,'Costdrivere 2023'!A29:L129,4,FALSE)+VLOOKUP(A28,'Costdrivere 2023'!A29:L129,5,FALSE)+VLOOKUP(A28,'Costdrivere 2023'!A29:L129,6,FALSE)+VLOOKUP(A28,'Costdrivere 2023'!A29:L129,7,FALSE)+VLOOKUP(A28,'Costdrivere 2023'!A29:L129,8,FALSE)+VLOOKUP(A28,'Costdrivere 2023'!A29:L129,9,FALSE)+VLOOKUP(A28,'Costdrivere 2023'!A29:L129,10,FALSE)+VLOOKUP(A28,'Costdrivere 2023'!A29:L129,11,FALSE)+VLOOKUP(A28,'Costdrivere 2023'!A29:L129,12,FALSE)</f>
        <v>32355705.801145393</v>
      </c>
      <c r="F28" s="111">
        <f>VLOOKUP(A28,'Costdrivere 2023'!A:AR,44,FALSE)</f>
        <v>81157927.939999998</v>
      </c>
      <c r="G28" s="110">
        <v>24648903</v>
      </c>
      <c r="H28" s="106">
        <v>41256636.597884126</v>
      </c>
      <c r="I28" s="136">
        <v>2598000</v>
      </c>
      <c r="J28" s="108">
        <v>19559988.940776534</v>
      </c>
      <c r="K28" s="109">
        <f t="shared" si="0"/>
        <v>63414625.53866066</v>
      </c>
      <c r="L28" s="137">
        <f t="shared" si="4"/>
        <v>88063528.53866066</v>
      </c>
      <c r="M28" s="108"/>
      <c r="N28" s="111"/>
      <c r="O28" s="108"/>
      <c r="P28" s="138"/>
      <c r="Q28" s="138">
        <f t="shared" si="1"/>
        <v>24648903</v>
      </c>
      <c r="R28" s="138">
        <f t="shared" si="2"/>
        <v>63414625.53866066</v>
      </c>
      <c r="S28" s="139">
        <f t="shared" si="3"/>
        <v>88063528.53866066</v>
      </c>
    </row>
    <row r="29" spans="1:19" ht="16.5" customHeight="1" x14ac:dyDescent="0.2">
      <c r="A29" s="64" t="s">
        <v>88</v>
      </c>
      <c r="B29" s="99" t="s">
        <v>87</v>
      </c>
      <c r="C29" s="100">
        <v>40.548371263936303</v>
      </c>
      <c r="D29" s="101">
        <f>VLOOKUP(A29,'Costdrivere 2023'!A:AN,40,FALSE)</f>
        <v>7.2216519537398202E-2</v>
      </c>
      <c r="E29" s="103">
        <f>VLOOKUP(A29,'Costdrivere 2023'!A30:L130,3,FALSE)+VLOOKUP(A29,'Costdrivere 2023'!A30:L130,4,FALSE)+VLOOKUP(A29,'Costdrivere 2023'!A30:L130,5,FALSE)+VLOOKUP(A29,'Costdrivere 2023'!A30:L130,6,FALSE)+VLOOKUP(A29,'Costdrivere 2023'!A30:L130,7,FALSE)+VLOOKUP(A29,'Costdrivere 2023'!A30:L130,8,FALSE)+VLOOKUP(A29,'Costdrivere 2023'!A30:L130,9,FALSE)+VLOOKUP(A29,'Costdrivere 2023'!A30:L130,10,FALSE)+VLOOKUP(A29,'Costdrivere 2023'!A30:L130,11,FALSE)+VLOOKUP(A29,'Costdrivere 2023'!A30:L130,12,FALSE)</f>
        <v>15896460.064844497</v>
      </c>
      <c r="F29" s="111">
        <f>VLOOKUP(A29,'Costdrivere 2023'!A:AR,44,FALSE)</f>
        <v>59783088.310000002</v>
      </c>
      <c r="G29" s="110">
        <v>21837111</v>
      </c>
      <c r="H29" s="106">
        <v>23496429.43342993</v>
      </c>
      <c r="I29" s="136">
        <v>1909000</v>
      </c>
      <c r="J29" s="108">
        <v>12236743.944648482</v>
      </c>
      <c r="K29" s="109">
        <f t="shared" si="0"/>
        <v>37642173.378078416</v>
      </c>
      <c r="L29" s="137">
        <f t="shared" si="4"/>
        <v>59479284.378078416</v>
      </c>
      <c r="M29" s="108"/>
      <c r="N29" s="111"/>
      <c r="O29" s="108"/>
      <c r="P29" s="138"/>
      <c r="Q29" s="138">
        <f t="shared" si="1"/>
        <v>21837111</v>
      </c>
      <c r="R29" s="138">
        <f t="shared" si="2"/>
        <v>37642173.378078416</v>
      </c>
      <c r="S29" s="139">
        <f t="shared" si="3"/>
        <v>59479284.378078416</v>
      </c>
    </row>
    <row r="30" spans="1:19" ht="16.5" customHeight="1" x14ac:dyDescent="0.2">
      <c r="A30" s="64" t="s">
        <v>90</v>
      </c>
      <c r="B30" s="99" t="s">
        <v>89</v>
      </c>
      <c r="C30" s="100">
        <v>14.959017763897901</v>
      </c>
      <c r="D30" s="101">
        <f>VLOOKUP(A30,'Costdrivere 2023'!A:AN,40,FALSE)</f>
        <v>0.1001077042944223</v>
      </c>
      <c r="E30" s="103">
        <f>VLOOKUP(A30,'Costdrivere 2023'!A31:L131,3,FALSE)+VLOOKUP(A30,'Costdrivere 2023'!A31:L131,4,FALSE)+VLOOKUP(A30,'Costdrivere 2023'!A31:L131,5,FALSE)+VLOOKUP(A30,'Costdrivere 2023'!A31:L131,6,FALSE)+VLOOKUP(A30,'Costdrivere 2023'!A31:L131,7,FALSE)+VLOOKUP(A30,'Costdrivere 2023'!A31:L131,8,FALSE)+VLOOKUP(A30,'Costdrivere 2023'!A31:L131,9,FALSE)+VLOOKUP(A30,'Costdrivere 2023'!A31:L131,10,FALSE)+VLOOKUP(A30,'Costdrivere 2023'!A31:L131,11,FALSE)+VLOOKUP(A30,'Costdrivere 2023'!A31:L131,12,FALSE)</f>
        <v>15644193.570770118</v>
      </c>
      <c r="F30" s="111">
        <f>VLOOKUP(A30,'Costdrivere 2023'!A:AR,44,FALSE)</f>
        <v>74830327.900000006</v>
      </c>
      <c r="G30" s="110">
        <v>7635461</v>
      </c>
      <c r="H30" s="106">
        <v>15335884.670423267</v>
      </c>
      <c r="I30" s="136">
        <v>35624000</v>
      </c>
      <c r="J30" s="108">
        <v>33935761.02276478</v>
      </c>
      <c r="K30" s="109">
        <f t="shared" si="0"/>
        <v>84895645.693188041</v>
      </c>
      <c r="L30" s="137">
        <f t="shared" si="4"/>
        <v>92531106.693188041</v>
      </c>
      <c r="M30" s="108"/>
      <c r="N30" s="111"/>
      <c r="O30" s="108"/>
      <c r="P30" s="138"/>
      <c r="Q30" s="138">
        <f t="shared" si="1"/>
        <v>7635461</v>
      </c>
      <c r="R30" s="138">
        <f t="shared" si="2"/>
        <v>84895645.693188041</v>
      </c>
      <c r="S30" s="139">
        <f t="shared" si="3"/>
        <v>92531106.693188041</v>
      </c>
    </row>
    <row r="31" spans="1:19" ht="16.5" customHeight="1" x14ac:dyDescent="0.2">
      <c r="A31" s="64" t="s">
        <v>92</v>
      </c>
      <c r="B31" s="99" t="s">
        <v>91</v>
      </c>
      <c r="C31" s="100">
        <v>27.587868633094502</v>
      </c>
      <c r="D31" s="101">
        <f>VLOOKUP(A31,'Costdrivere 2023'!A:AN,40,FALSE)</f>
        <v>0.1334997389715479</v>
      </c>
      <c r="E31" s="103">
        <f>VLOOKUP(A31,'Costdrivere 2023'!A32:L132,3,FALSE)+VLOOKUP(A31,'Costdrivere 2023'!A32:L132,4,FALSE)+VLOOKUP(A31,'Costdrivere 2023'!A32:L132,5,FALSE)+VLOOKUP(A31,'Costdrivere 2023'!A32:L132,6,FALSE)+VLOOKUP(A31,'Costdrivere 2023'!A32:L132,7,FALSE)+VLOOKUP(A31,'Costdrivere 2023'!A32:L132,8,FALSE)+VLOOKUP(A31,'Costdrivere 2023'!A32:L132,9,FALSE)+VLOOKUP(A31,'Costdrivere 2023'!A32:L132,10,FALSE)+VLOOKUP(A31,'Costdrivere 2023'!A32:L132,11,FALSE)+VLOOKUP(A31,'Costdrivere 2023'!A32:L132,12,FALSE)</f>
        <v>12382970.548218992</v>
      </c>
      <c r="F31" s="111">
        <f>VLOOKUP(A31,'Costdrivere 2023'!A:AR,44,FALSE)</f>
        <v>48144037.829999998</v>
      </c>
      <c r="G31" s="110">
        <v>12186728</v>
      </c>
      <c r="H31" s="106">
        <v>13886183.736043107</v>
      </c>
      <c r="I31" s="136">
        <v>24195000</v>
      </c>
      <c r="J31" s="108">
        <v>24121235.235788144</v>
      </c>
      <c r="K31" s="109">
        <f t="shared" si="0"/>
        <v>62202418.971831255</v>
      </c>
      <c r="L31" s="137">
        <f t="shared" si="4"/>
        <v>74389146.971831262</v>
      </c>
      <c r="M31" s="108"/>
      <c r="N31" s="111"/>
      <c r="O31" s="108"/>
      <c r="P31" s="138"/>
      <c r="Q31" s="138">
        <f t="shared" si="1"/>
        <v>12186728</v>
      </c>
      <c r="R31" s="138">
        <f t="shared" si="2"/>
        <v>62202418.971831255</v>
      </c>
      <c r="S31" s="139">
        <f t="shared" si="3"/>
        <v>74389146.971831262</v>
      </c>
    </row>
    <row r="32" spans="1:19" ht="16.5" customHeight="1" x14ac:dyDescent="0.2">
      <c r="A32" s="64" t="s">
        <v>94</v>
      </c>
      <c r="B32" s="99" t="s">
        <v>93</v>
      </c>
      <c r="C32" s="100">
        <v>37.039967869287302</v>
      </c>
      <c r="D32" s="101">
        <f>VLOOKUP(A32,'Costdrivere 2023'!A:AN,40,FALSE)</f>
        <v>9.3350626344426174E-2</v>
      </c>
      <c r="E32" s="103">
        <f>VLOOKUP(A32,'Costdrivere 2023'!A33:L133,3,FALSE)+VLOOKUP(A32,'Costdrivere 2023'!A33:L133,4,FALSE)+VLOOKUP(A32,'Costdrivere 2023'!A33:L133,5,FALSE)+VLOOKUP(A32,'Costdrivere 2023'!A33:L133,6,FALSE)+VLOOKUP(A32,'Costdrivere 2023'!A33:L133,7,FALSE)+VLOOKUP(A32,'Costdrivere 2023'!A33:L133,8,FALSE)+VLOOKUP(A32,'Costdrivere 2023'!A33:L133,9,FALSE)+VLOOKUP(A32,'Costdrivere 2023'!A33:L133,10,FALSE)+VLOOKUP(A32,'Costdrivere 2023'!A33:L133,11,FALSE)+VLOOKUP(A32,'Costdrivere 2023'!A33:L133,12,FALSE)</f>
        <v>4551473.5987120755</v>
      </c>
      <c r="F32" s="111">
        <f>VLOOKUP(A32,'Costdrivere 2023'!A:AR,44,FALSE)</f>
        <v>26357838.629999999</v>
      </c>
      <c r="G32" s="110">
        <v>7482383</v>
      </c>
      <c r="H32" s="106">
        <v>11241210.802543042</v>
      </c>
      <c r="I32" s="136">
        <v>2205488</v>
      </c>
      <c r="J32" s="108">
        <v>5492600.5490057403</v>
      </c>
      <c r="K32" s="109">
        <f t="shared" si="0"/>
        <v>18939299.351548783</v>
      </c>
      <c r="L32" s="137">
        <f t="shared" si="4"/>
        <v>26421682.351548783</v>
      </c>
      <c r="M32" s="108"/>
      <c r="N32" s="111">
        <v>773472</v>
      </c>
      <c r="O32" s="108">
        <v>1011703</v>
      </c>
      <c r="P32" s="138"/>
      <c r="Q32" s="138">
        <f t="shared" si="1"/>
        <v>6708911</v>
      </c>
      <c r="R32" s="138">
        <f t="shared" si="2"/>
        <v>17927596.351548783</v>
      </c>
      <c r="S32" s="139">
        <f t="shared" si="3"/>
        <v>24636507.351548783</v>
      </c>
    </row>
    <row r="33" spans="1:19" ht="16.5" customHeight="1" x14ac:dyDescent="0.2">
      <c r="A33" s="64" t="s">
        <v>96</v>
      </c>
      <c r="B33" s="99" t="s">
        <v>95</v>
      </c>
      <c r="C33" s="100">
        <v>43.251098709959898</v>
      </c>
      <c r="D33" s="101">
        <f>VLOOKUP(A33,'Costdrivere 2023'!A:AN,40,FALSE)</f>
        <v>4.8661319350323286E-2</v>
      </c>
      <c r="E33" s="103">
        <f>VLOOKUP(A33,'Costdrivere 2023'!A34:L134,3,FALSE)+VLOOKUP(A33,'Costdrivere 2023'!A34:L134,4,FALSE)+VLOOKUP(A33,'Costdrivere 2023'!A34:L134,5,FALSE)+VLOOKUP(A33,'Costdrivere 2023'!A34:L134,6,FALSE)+VLOOKUP(A33,'Costdrivere 2023'!A34:L134,7,FALSE)+VLOOKUP(A33,'Costdrivere 2023'!A34:L134,8,FALSE)+VLOOKUP(A33,'Costdrivere 2023'!A34:L134,9,FALSE)+VLOOKUP(A33,'Costdrivere 2023'!A34:L134,10,FALSE)+VLOOKUP(A33,'Costdrivere 2023'!A34:L134,11,FALSE)+VLOOKUP(A33,'Costdrivere 2023'!A34:L134,12,FALSE)</f>
        <v>22688198.207213685</v>
      </c>
      <c r="F33" s="111">
        <f>VLOOKUP(A33,'Costdrivere 2023'!A:AR,44,FALSE)</f>
        <v>84073233.180000007</v>
      </c>
      <c r="G33" s="110">
        <v>25302391</v>
      </c>
      <c r="H33" s="106">
        <v>40086529.732099921</v>
      </c>
      <c r="I33" s="136">
        <v>772761</v>
      </c>
      <c r="J33" s="108">
        <v>11671759.651932221</v>
      </c>
      <c r="K33" s="109">
        <f t="shared" si="0"/>
        <v>52531050.384032145</v>
      </c>
      <c r="L33" s="137">
        <f t="shared" si="4"/>
        <v>77833441.384032145</v>
      </c>
      <c r="M33" s="108"/>
      <c r="N33" s="111">
        <v>775059</v>
      </c>
      <c r="O33" s="108">
        <v>0</v>
      </c>
      <c r="P33" s="138"/>
      <c r="Q33" s="138">
        <f t="shared" si="1"/>
        <v>24527332</v>
      </c>
      <c r="R33" s="138">
        <f t="shared" si="2"/>
        <v>52531050.384032145</v>
      </c>
      <c r="S33" s="139">
        <f t="shared" si="3"/>
        <v>77058382.384032145</v>
      </c>
    </row>
    <row r="34" spans="1:19" ht="16.5" customHeight="1" x14ac:dyDescent="0.2">
      <c r="A34" s="64" t="s">
        <v>98</v>
      </c>
      <c r="B34" s="99" t="s">
        <v>97</v>
      </c>
      <c r="C34" s="100">
        <v>35.6640358267788</v>
      </c>
      <c r="D34" s="101">
        <f>VLOOKUP(A34,'Costdrivere 2023'!A:AN,40,FALSE)</f>
        <v>3.3951770827505175E-2</v>
      </c>
      <c r="E34" s="103">
        <f>VLOOKUP(A34,'Costdrivere 2023'!A35:L135,3,FALSE)+VLOOKUP(A34,'Costdrivere 2023'!A35:L135,4,FALSE)+VLOOKUP(A34,'Costdrivere 2023'!A35:L135,5,FALSE)+VLOOKUP(A34,'Costdrivere 2023'!A35:L135,6,FALSE)+VLOOKUP(A34,'Costdrivere 2023'!A35:L135,7,FALSE)+VLOOKUP(A34,'Costdrivere 2023'!A35:L135,8,FALSE)+VLOOKUP(A34,'Costdrivere 2023'!A35:L135,9,FALSE)+VLOOKUP(A34,'Costdrivere 2023'!A35:L135,10,FALSE)+VLOOKUP(A34,'Costdrivere 2023'!A35:L135,11,FALSE)+VLOOKUP(A34,'Costdrivere 2023'!A35:L135,12,FALSE)</f>
        <v>29997836.504974343</v>
      </c>
      <c r="F34" s="111">
        <f>VLOOKUP(A34,'Costdrivere 2023'!A:AR,44,FALSE)</f>
        <v>93458188.25</v>
      </c>
      <c r="G34" s="110">
        <v>32562515</v>
      </c>
      <c r="H34" s="106">
        <v>48493260.967221215</v>
      </c>
      <c r="I34" s="136">
        <v>6622771</v>
      </c>
      <c r="J34" s="108">
        <v>27994048.276875678</v>
      </c>
      <c r="K34" s="109">
        <f t="shared" si="0"/>
        <v>83110080.24409689</v>
      </c>
      <c r="L34" s="137">
        <f t="shared" si="4"/>
        <v>115672595.24409689</v>
      </c>
      <c r="M34" s="108"/>
      <c r="N34" s="111"/>
      <c r="O34" s="108"/>
      <c r="P34" s="138"/>
      <c r="Q34" s="138">
        <f t="shared" si="1"/>
        <v>32562515</v>
      </c>
      <c r="R34" s="138">
        <f t="shared" si="2"/>
        <v>83110080.24409689</v>
      </c>
      <c r="S34" s="139">
        <f t="shared" si="3"/>
        <v>115672595.24409689</v>
      </c>
    </row>
    <row r="35" spans="1:19" ht="16.5" customHeight="1" x14ac:dyDescent="0.2">
      <c r="A35" s="64" t="s">
        <v>100</v>
      </c>
      <c r="B35" s="99" t="s">
        <v>99</v>
      </c>
      <c r="C35" s="100">
        <v>38.371938851324799</v>
      </c>
      <c r="D35" s="101">
        <f>VLOOKUP(A35,'Costdrivere 2023'!A:AN,40,FALSE)</f>
        <v>2.6081812460667087E-2</v>
      </c>
      <c r="E35" s="103">
        <f>VLOOKUP(A35,'Costdrivere 2023'!A36:L136,3,FALSE)+VLOOKUP(A35,'Costdrivere 2023'!A36:L136,4,FALSE)+VLOOKUP(A35,'Costdrivere 2023'!A36:L136,5,FALSE)+VLOOKUP(A35,'Costdrivere 2023'!A36:L136,6,FALSE)+VLOOKUP(A35,'Costdrivere 2023'!A36:L136,7,FALSE)+VLOOKUP(A35,'Costdrivere 2023'!A36:L136,8,FALSE)+VLOOKUP(A35,'Costdrivere 2023'!A36:L136,9,FALSE)+VLOOKUP(A35,'Costdrivere 2023'!A36:L136,10,FALSE)+VLOOKUP(A35,'Costdrivere 2023'!A36:L136,11,FALSE)+VLOOKUP(A35,'Costdrivere 2023'!A36:L136,12,FALSE)</f>
        <v>40384425.480353177</v>
      </c>
      <c r="F35" s="111">
        <f>VLOOKUP(A35,'Costdrivere 2023'!A:AR,44,FALSE)</f>
        <v>148342477.12</v>
      </c>
      <c r="G35" s="110">
        <v>46752775</v>
      </c>
      <c r="H35" s="106">
        <v>64377542.371780477</v>
      </c>
      <c r="I35" s="136">
        <v>10644101</v>
      </c>
      <c r="J35" s="108">
        <v>33343495.117731765</v>
      </c>
      <c r="K35" s="109">
        <f t="shared" si="0"/>
        <v>108365138.48951225</v>
      </c>
      <c r="L35" s="137">
        <f t="shared" si="4"/>
        <v>155117913.48951226</v>
      </c>
      <c r="M35" s="108">
        <v>1619504</v>
      </c>
      <c r="N35" s="111"/>
      <c r="O35" s="108"/>
      <c r="P35" s="138"/>
      <c r="Q35" s="138">
        <f t="shared" si="1"/>
        <v>46752775</v>
      </c>
      <c r="R35" s="138">
        <f t="shared" si="2"/>
        <v>106745634.48951225</v>
      </c>
      <c r="S35" s="139">
        <f t="shared" si="3"/>
        <v>153498409.48951226</v>
      </c>
    </row>
    <row r="36" spans="1:19" ht="16.5" customHeight="1" x14ac:dyDescent="0.2">
      <c r="A36" s="64" t="s">
        <v>102</v>
      </c>
      <c r="B36" s="99" t="s">
        <v>101</v>
      </c>
      <c r="C36" s="100">
        <v>34.412753512999302</v>
      </c>
      <c r="D36" s="101">
        <f>VLOOKUP(A36,'Costdrivere 2023'!A:AN,40,FALSE)</f>
        <v>3.6568376068376068E-2</v>
      </c>
      <c r="E36" s="103">
        <f>VLOOKUP(A36,'Costdrivere 2023'!A37:L137,3,FALSE)+VLOOKUP(A36,'Costdrivere 2023'!A37:L137,4,FALSE)+VLOOKUP(A36,'Costdrivere 2023'!A37:L137,5,FALSE)+VLOOKUP(A36,'Costdrivere 2023'!A37:L137,6,FALSE)+VLOOKUP(A36,'Costdrivere 2023'!A37:L137,7,FALSE)+VLOOKUP(A36,'Costdrivere 2023'!A37:L137,8,FALSE)+VLOOKUP(A36,'Costdrivere 2023'!A37:L137,9,FALSE)+VLOOKUP(A36,'Costdrivere 2023'!A37:L137,10,FALSE)+VLOOKUP(A36,'Costdrivere 2023'!A37:L137,11,FALSE)+VLOOKUP(A36,'Costdrivere 2023'!A37:L137,12,FALSE)</f>
        <v>40652290.030677617</v>
      </c>
      <c r="F36" s="111">
        <f>VLOOKUP(A36,'Costdrivere 2023'!A:AR,44,FALSE)</f>
        <v>117736713.14</v>
      </c>
      <c r="G36" s="110">
        <v>36403142</v>
      </c>
      <c r="H36" s="106">
        <v>62312624.267961957</v>
      </c>
      <c r="I36" s="136">
        <v>7206847</v>
      </c>
      <c r="J36" s="108">
        <v>25385436.492941208</v>
      </c>
      <c r="K36" s="109">
        <f t="shared" si="0"/>
        <v>94904907.76090315</v>
      </c>
      <c r="L36" s="137">
        <f t="shared" si="4"/>
        <v>131308049.76090315</v>
      </c>
      <c r="M36" s="108"/>
      <c r="N36" s="111"/>
      <c r="O36" s="108"/>
      <c r="P36" s="138"/>
      <c r="Q36" s="138">
        <f t="shared" si="1"/>
        <v>36403142</v>
      </c>
      <c r="R36" s="138">
        <f t="shared" si="2"/>
        <v>94904907.76090315</v>
      </c>
      <c r="S36" s="139">
        <f t="shared" si="3"/>
        <v>131308049.76090315</v>
      </c>
    </row>
    <row r="37" spans="1:19" ht="16.5" customHeight="1" x14ac:dyDescent="0.2">
      <c r="A37" s="64" t="s">
        <v>104</v>
      </c>
      <c r="B37" s="99" t="s">
        <v>103</v>
      </c>
      <c r="C37" s="100">
        <v>34.598513616146498</v>
      </c>
      <c r="D37" s="101">
        <f>VLOOKUP(A37,'Costdrivere 2023'!A:AN,40,FALSE)</f>
        <v>3.227831545906356E-2</v>
      </c>
      <c r="E37" s="103">
        <f>VLOOKUP(A37,'Costdrivere 2023'!A38:L138,3,FALSE)+VLOOKUP(A37,'Costdrivere 2023'!A38:L138,4,FALSE)+VLOOKUP(A37,'Costdrivere 2023'!A38:L138,5,FALSE)+VLOOKUP(A37,'Costdrivere 2023'!A38:L138,6,FALSE)+VLOOKUP(A37,'Costdrivere 2023'!A38:L138,7,FALSE)+VLOOKUP(A37,'Costdrivere 2023'!A38:L138,8,FALSE)+VLOOKUP(A37,'Costdrivere 2023'!A38:L138,9,FALSE)+VLOOKUP(A37,'Costdrivere 2023'!A38:L138,10,FALSE)+VLOOKUP(A37,'Costdrivere 2023'!A38:L138,11,FALSE)+VLOOKUP(A37,'Costdrivere 2023'!A38:L138,12,FALSE)</f>
        <v>20369257.492548753</v>
      </c>
      <c r="F37" s="111">
        <f>VLOOKUP(A37,'Costdrivere 2023'!A:AR,44,FALSE)</f>
        <v>75264151.379999995</v>
      </c>
      <c r="G37" s="110">
        <v>30759775</v>
      </c>
      <c r="H37" s="106">
        <v>38044020.738975383</v>
      </c>
      <c r="I37" s="136">
        <v>1069075</v>
      </c>
      <c r="J37" s="108">
        <v>15716328.618092271</v>
      </c>
      <c r="K37" s="109">
        <f t="shared" si="0"/>
        <v>54829424.357067652</v>
      </c>
      <c r="L37" s="137">
        <f t="shared" si="4"/>
        <v>85589199.357067645</v>
      </c>
      <c r="M37" s="108"/>
      <c r="N37" s="111"/>
      <c r="O37" s="108"/>
      <c r="P37" s="138"/>
      <c r="Q37" s="138">
        <f t="shared" si="1"/>
        <v>30759775</v>
      </c>
      <c r="R37" s="138">
        <f t="shared" si="2"/>
        <v>54829424.357067652</v>
      </c>
      <c r="S37" s="139">
        <f t="shared" si="3"/>
        <v>85589199.357067645</v>
      </c>
    </row>
    <row r="38" spans="1:19" ht="16.5" customHeight="1" x14ac:dyDescent="0.2">
      <c r="A38" s="64" t="s">
        <v>106</v>
      </c>
      <c r="B38" s="99" t="s">
        <v>105</v>
      </c>
      <c r="C38" s="100">
        <v>32.055696902746298</v>
      </c>
      <c r="D38" s="101">
        <f>VLOOKUP(A38,'Costdrivere 2023'!A:AN,40,FALSE)</f>
        <v>2.4032083736276237E-2</v>
      </c>
      <c r="E38" s="103">
        <f>VLOOKUP(A38,'Costdrivere 2023'!A39:L139,3,FALSE)+VLOOKUP(A38,'Costdrivere 2023'!A39:L139,4,FALSE)+VLOOKUP(A38,'Costdrivere 2023'!A39:L139,5,FALSE)+VLOOKUP(A38,'Costdrivere 2023'!A39:L139,6,FALSE)+VLOOKUP(A38,'Costdrivere 2023'!A39:L139,7,FALSE)+VLOOKUP(A38,'Costdrivere 2023'!A39:L139,8,FALSE)+VLOOKUP(A38,'Costdrivere 2023'!A39:L139,9,FALSE)+VLOOKUP(A38,'Costdrivere 2023'!A39:L139,10,FALSE)+VLOOKUP(A38,'Costdrivere 2023'!A39:L139,11,FALSE)+VLOOKUP(A38,'Costdrivere 2023'!A39:L139,12,FALSE)</f>
        <v>36956598.70654317</v>
      </c>
      <c r="F38" s="111">
        <f>VLOOKUP(A38,'Costdrivere 2023'!A:AR,44,FALSE)</f>
        <v>113628250.43000001</v>
      </c>
      <c r="G38" s="110">
        <v>37478000</v>
      </c>
      <c r="H38" s="106">
        <v>56778027.882033564</v>
      </c>
      <c r="I38" s="136">
        <v>1847306</v>
      </c>
      <c r="J38" s="108">
        <v>20233312.147167936</v>
      </c>
      <c r="K38" s="109">
        <f t="shared" si="0"/>
        <v>78858646.029201508</v>
      </c>
      <c r="L38" s="137">
        <f t="shared" si="4"/>
        <v>116336646.02920151</v>
      </c>
      <c r="M38" s="108"/>
      <c r="N38" s="111"/>
      <c r="O38" s="108"/>
      <c r="P38" s="138"/>
      <c r="Q38" s="138">
        <f t="shared" si="1"/>
        <v>37478000</v>
      </c>
      <c r="R38" s="138">
        <f t="shared" si="2"/>
        <v>78858646.029201508</v>
      </c>
      <c r="S38" s="139">
        <f t="shared" si="3"/>
        <v>116336646.02920151</v>
      </c>
    </row>
    <row r="39" spans="1:19" ht="16.5" customHeight="1" x14ac:dyDescent="0.2">
      <c r="A39" s="64" t="s">
        <v>108</v>
      </c>
      <c r="B39" s="99" t="s">
        <v>107</v>
      </c>
      <c r="C39" s="100">
        <v>34.074983157815502</v>
      </c>
      <c r="D39" s="101">
        <f>VLOOKUP(A39,'Costdrivere 2023'!A:AN,40,FALSE)</f>
        <v>0</v>
      </c>
      <c r="E39" s="103">
        <f>VLOOKUP(A39,'Costdrivere 2023'!A40:L140,3,FALSE)+VLOOKUP(A39,'Costdrivere 2023'!A40:L140,4,FALSE)+VLOOKUP(A39,'Costdrivere 2023'!A40:L140,5,FALSE)+VLOOKUP(A39,'Costdrivere 2023'!A40:L140,6,FALSE)+VLOOKUP(A39,'Costdrivere 2023'!A40:L140,7,FALSE)+VLOOKUP(A39,'Costdrivere 2023'!A40:L140,8,FALSE)+VLOOKUP(A39,'Costdrivere 2023'!A40:L140,9,FALSE)+VLOOKUP(A39,'Costdrivere 2023'!A40:L140,10,FALSE)+VLOOKUP(A39,'Costdrivere 2023'!A40:L140,11,FALSE)+VLOOKUP(A39,'Costdrivere 2023'!A40:L140,12,FALSE)</f>
        <v>25872231.798814833</v>
      </c>
      <c r="F39" s="111">
        <f>VLOOKUP(A39,'Costdrivere 2023'!A:AR,44,FALSE)</f>
        <v>21839580.199999999</v>
      </c>
      <c r="G39" s="110">
        <v>32010865</v>
      </c>
      <c r="H39" s="106">
        <v>8721529.6477426235</v>
      </c>
      <c r="I39" s="136">
        <v>459505</v>
      </c>
      <c r="J39" s="108">
        <v>4339718.7568165893</v>
      </c>
      <c r="K39" s="109">
        <f t="shared" si="0"/>
        <v>13520753.404559214</v>
      </c>
      <c r="L39" s="137">
        <f t="shared" si="4"/>
        <v>45531618.40455921</v>
      </c>
      <c r="M39" s="108"/>
      <c r="N39" s="111"/>
      <c r="O39" s="108"/>
      <c r="P39" s="138"/>
      <c r="Q39" s="138">
        <f t="shared" si="1"/>
        <v>32010865</v>
      </c>
      <c r="R39" s="138">
        <f t="shared" si="2"/>
        <v>13520753.404559214</v>
      </c>
      <c r="S39" s="139">
        <f t="shared" si="3"/>
        <v>45531618.40455921</v>
      </c>
    </row>
    <row r="40" spans="1:19" ht="16.5" customHeight="1" x14ac:dyDescent="0.2">
      <c r="A40" s="64" t="s">
        <v>110</v>
      </c>
      <c r="B40" s="99" t="s">
        <v>109</v>
      </c>
      <c r="C40" s="100">
        <v>37.559720986412302</v>
      </c>
      <c r="D40" s="101">
        <f>VLOOKUP(A40,'Costdrivere 2023'!A:AN,40,FALSE)</f>
        <v>3.9695345721442302E-2</v>
      </c>
      <c r="E40" s="103">
        <f>VLOOKUP(A40,'Costdrivere 2023'!A41:L141,3,FALSE)+VLOOKUP(A40,'Costdrivere 2023'!A41:L141,4,FALSE)+VLOOKUP(A40,'Costdrivere 2023'!A41:L141,5,FALSE)+VLOOKUP(A40,'Costdrivere 2023'!A41:L141,6,FALSE)+VLOOKUP(A40,'Costdrivere 2023'!A41:L141,7,FALSE)+VLOOKUP(A40,'Costdrivere 2023'!A41:L141,8,FALSE)+VLOOKUP(A40,'Costdrivere 2023'!A41:L141,9,FALSE)+VLOOKUP(A40,'Costdrivere 2023'!A41:L141,10,FALSE)+VLOOKUP(A40,'Costdrivere 2023'!A41:L141,11,FALSE)+VLOOKUP(A40,'Costdrivere 2023'!A41:L141,12,FALSE)</f>
        <v>23328817.566989228</v>
      </c>
      <c r="F40" s="111">
        <f>VLOOKUP(A40,'Costdrivere 2023'!A:AR,44,FALSE)</f>
        <v>158041890.03999999</v>
      </c>
      <c r="G40" s="110">
        <v>28779487</v>
      </c>
      <c r="H40" s="106">
        <v>85956632.640994534</v>
      </c>
      <c r="I40" s="136">
        <v>5112344.3</v>
      </c>
      <c r="J40" s="108">
        <v>18874586.809496962</v>
      </c>
      <c r="K40" s="109">
        <f t="shared" si="0"/>
        <v>109943563.7504915</v>
      </c>
      <c r="L40" s="137">
        <f t="shared" si="4"/>
        <v>138723050.7504915</v>
      </c>
      <c r="M40" s="108"/>
      <c r="N40" s="111"/>
      <c r="O40" s="108"/>
      <c r="P40" s="138"/>
      <c r="Q40" s="138">
        <f t="shared" si="1"/>
        <v>28779487</v>
      </c>
      <c r="R40" s="138">
        <f t="shared" si="2"/>
        <v>109943563.7504915</v>
      </c>
      <c r="S40" s="139">
        <f t="shared" si="3"/>
        <v>138723050.7504915</v>
      </c>
    </row>
    <row r="41" spans="1:19" ht="16.5" customHeight="1" x14ac:dyDescent="0.2">
      <c r="A41" s="64" t="s">
        <v>112</v>
      </c>
      <c r="B41" s="99" t="s">
        <v>111</v>
      </c>
      <c r="C41" s="100">
        <v>31.653080456944199</v>
      </c>
      <c r="D41" s="101">
        <f>VLOOKUP(A41,'Costdrivere 2023'!A:AN,40,FALSE)</f>
        <v>4.6156401916553E-2</v>
      </c>
      <c r="E41" s="103">
        <f>VLOOKUP(A41,'Costdrivere 2023'!A42:L142,3,FALSE)+VLOOKUP(A41,'Costdrivere 2023'!A42:L142,4,FALSE)+VLOOKUP(A41,'Costdrivere 2023'!A42:L142,5,FALSE)+VLOOKUP(A41,'Costdrivere 2023'!A42:L142,6,FALSE)+VLOOKUP(A41,'Costdrivere 2023'!A42:L142,7,FALSE)+VLOOKUP(A41,'Costdrivere 2023'!A42:L142,8,FALSE)+VLOOKUP(A41,'Costdrivere 2023'!A42:L142,9,FALSE)+VLOOKUP(A41,'Costdrivere 2023'!A42:L142,10,FALSE)+VLOOKUP(A41,'Costdrivere 2023'!A42:L142,11,FALSE)+VLOOKUP(A41,'Costdrivere 2023'!A42:L142,12,FALSE)</f>
        <v>35863699.619765885</v>
      </c>
      <c r="F41" s="111">
        <f>VLOOKUP(A41,'Costdrivere 2023'!A:AR,44,FALSE)</f>
        <v>111411397.54000001</v>
      </c>
      <c r="G41" s="110">
        <v>45569558</v>
      </c>
      <c r="H41" s="106">
        <v>41977800.504041858</v>
      </c>
      <c r="I41" s="136">
        <v>10703186</v>
      </c>
      <c r="J41" s="108">
        <v>31181922.671101358</v>
      </c>
      <c r="K41" s="109">
        <f t="shared" si="0"/>
        <v>83862909.175143212</v>
      </c>
      <c r="L41" s="137">
        <f t="shared" si="4"/>
        <v>129432467.17514321</v>
      </c>
      <c r="M41" s="108">
        <v>2632630</v>
      </c>
      <c r="N41" s="111">
        <v>1510451</v>
      </c>
      <c r="O41" s="108">
        <v>1935056</v>
      </c>
      <c r="P41" s="138"/>
      <c r="Q41" s="138">
        <f t="shared" si="1"/>
        <v>44059107</v>
      </c>
      <c r="R41" s="138">
        <f t="shared" si="2"/>
        <v>79295223.175143212</v>
      </c>
      <c r="S41" s="139">
        <f t="shared" si="3"/>
        <v>123354330.17514321</v>
      </c>
    </row>
    <row r="42" spans="1:19" ht="16.5" customHeight="1" x14ac:dyDescent="0.2">
      <c r="A42" s="64" t="s">
        <v>114</v>
      </c>
      <c r="B42" s="99" t="s">
        <v>113</v>
      </c>
      <c r="C42" s="100">
        <v>37.002126466034298</v>
      </c>
      <c r="D42" s="101">
        <f>VLOOKUP(A42,'Costdrivere 2023'!A:AN,40,FALSE)</f>
        <v>3.4857890148212729E-2</v>
      </c>
      <c r="E42" s="103">
        <f>VLOOKUP(A42,'Costdrivere 2023'!A43:L143,3,FALSE)+VLOOKUP(A42,'Costdrivere 2023'!A43:L143,4,FALSE)+VLOOKUP(A42,'Costdrivere 2023'!A43:L143,5,FALSE)+VLOOKUP(A42,'Costdrivere 2023'!A43:L143,6,FALSE)+VLOOKUP(A42,'Costdrivere 2023'!A43:L143,7,FALSE)+VLOOKUP(A42,'Costdrivere 2023'!A43:L143,8,FALSE)+VLOOKUP(A42,'Costdrivere 2023'!A43:L143,9,FALSE)+VLOOKUP(A42,'Costdrivere 2023'!A43:L143,10,FALSE)+VLOOKUP(A42,'Costdrivere 2023'!A43:L143,11,FALSE)+VLOOKUP(A42,'Costdrivere 2023'!A43:L143,12,FALSE)</f>
        <v>48701622.726808943</v>
      </c>
      <c r="F42" s="111">
        <f>VLOOKUP(A42,'Costdrivere 2023'!A:AR,44,FALSE)</f>
        <v>177432217.13999999</v>
      </c>
      <c r="G42" s="110">
        <v>52565957</v>
      </c>
      <c r="H42" s="106">
        <v>84680213.540870532</v>
      </c>
      <c r="I42" s="136">
        <v>2931933</v>
      </c>
      <c r="J42" s="108">
        <v>21223246.532738302</v>
      </c>
      <c r="K42" s="109">
        <f t="shared" si="0"/>
        <v>108835393.07360883</v>
      </c>
      <c r="L42" s="137">
        <f t="shared" si="4"/>
        <v>161401350.07360882</v>
      </c>
      <c r="M42" s="108"/>
      <c r="N42" s="111"/>
      <c r="O42" s="108"/>
      <c r="P42" s="138"/>
      <c r="Q42" s="138">
        <f t="shared" si="1"/>
        <v>52565957</v>
      </c>
      <c r="R42" s="138">
        <f t="shared" si="2"/>
        <v>108835393.07360883</v>
      </c>
      <c r="S42" s="139">
        <f t="shared" si="3"/>
        <v>161401350.07360882</v>
      </c>
    </row>
    <row r="43" spans="1:19" ht="16.5" customHeight="1" x14ac:dyDescent="0.2">
      <c r="A43" s="64" t="s">
        <v>116</v>
      </c>
      <c r="B43" s="99" t="s">
        <v>115</v>
      </c>
      <c r="C43" s="100">
        <v>46.8891522091456</v>
      </c>
      <c r="D43" s="101">
        <f>VLOOKUP(A43,'Costdrivere 2023'!A:AN,40,FALSE)</f>
        <v>0.10174358974358974</v>
      </c>
      <c r="E43" s="103">
        <f>VLOOKUP(A43,'Costdrivere 2023'!A44:L144,3,FALSE)+VLOOKUP(A43,'Costdrivere 2023'!A44:L144,4,FALSE)+VLOOKUP(A43,'Costdrivere 2023'!A44:L144,5,FALSE)+VLOOKUP(A43,'Costdrivere 2023'!A44:L144,6,FALSE)+VLOOKUP(A43,'Costdrivere 2023'!A44:L144,7,FALSE)+VLOOKUP(A43,'Costdrivere 2023'!A44:L144,8,FALSE)+VLOOKUP(A43,'Costdrivere 2023'!A44:L144,9,FALSE)+VLOOKUP(A43,'Costdrivere 2023'!A44:L144,10,FALSE)+VLOOKUP(A43,'Costdrivere 2023'!A44:L144,11,FALSE)+VLOOKUP(A43,'Costdrivere 2023'!A44:L144,12,FALSE)</f>
        <v>10143466.003267696</v>
      </c>
      <c r="F43" s="111">
        <f>VLOOKUP(A43,'Costdrivere 2023'!A:AR,44,FALSE)</f>
        <v>57335315.850000001</v>
      </c>
      <c r="G43" s="110">
        <v>9122102</v>
      </c>
      <c r="H43" s="106">
        <v>27567733.981682822</v>
      </c>
      <c r="I43" s="136">
        <v>759000</v>
      </c>
      <c r="J43" s="108">
        <v>4865001.4283747561</v>
      </c>
      <c r="K43" s="109">
        <f t="shared" si="0"/>
        <v>33191735.410057578</v>
      </c>
      <c r="L43" s="137">
        <f t="shared" si="4"/>
        <v>42313837.410057575</v>
      </c>
      <c r="M43" s="108"/>
      <c r="N43" s="111"/>
      <c r="O43" s="108"/>
      <c r="P43" s="138"/>
      <c r="Q43" s="138">
        <f t="shared" si="1"/>
        <v>9122102</v>
      </c>
      <c r="R43" s="138">
        <f t="shared" si="2"/>
        <v>33191735.410057578</v>
      </c>
      <c r="S43" s="139">
        <f t="shared" si="3"/>
        <v>42313837.410057575</v>
      </c>
    </row>
    <row r="44" spans="1:19" ht="16.5" customHeight="1" x14ac:dyDescent="0.2">
      <c r="A44" s="64" t="s">
        <v>118</v>
      </c>
      <c r="B44" s="99" t="s">
        <v>117</v>
      </c>
      <c r="C44" s="100">
        <v>37.396323662751499</v>
      </c>
      <c r="D44" s="101">
        <f>VLOOKUP(A44,'Costdrivere 2023'!A:AN,40,FALSE)</f>
        <v>0.1305514705882353</v>
      </c>
      <c r="E44" s="103">
        <f>VLOOKUP(A44,'Costdrivere 2023'!A45:L145,3,FALSE)+VLOOKUP(A44,'Costdrivere 2023'!A45:L145,4,FALSE)+VLOOKUP(A44,'Costdrivere 2023'!A45:L145,5,FALSE)+VLOOKUP(A44,'Costdrivere 2023'!A45:L145,6,FALSE)+VLOOKUP(A44,'Costdrivere 2023'!A45:L145,7,FALSE)+VLOOKUP(A44,'Costdrivere 2023'!A45:L145,8,FALSE)+VLOOKUP(A44,'Costdrivere 2023'!A45:L145,9,FALSE)+VLOOKUP(A44,'Costdrivere 2023'!A45:L145,10,FALSE)+VLOOKUP(A44,'Costdrivere 2023'!A45:L145,11,FALSE)+VLOOKUP(A44,'Costdrivere 2023'!A45:L145,12,FALSE)</f>
        <v>6082735.1339006983</v>
      </c>
      <c r="F44" s="111">
        <f>VLOOKUP(A44,'Costdrivere 2023'!A:AR,44,FALSE)</f>
        <v>30877277.719999999</v>
      </c>
      <c r="G44" s="110">
        <v>18975789</v>
      </c>
      <c r="H44" s="106">
        <v>14411528.324695325</v>
      </c>
      <c r="I44" s="136">
        <v>4522000</v>
      </c>
      <c r="J44" s="108">
        <v>9139144.869315546</v>
      </c>
      <c r="K44" s="109">
        <f t="shared" si="0"/>
        <v>28072673.194010872</v>
      </c>
      <c r="L44" s="137">
        <f t="shared" si="4"/>
        <v>47048462.194010869</v>
      </c>
      <c r="M44" s="108"/>
      <c r="N44" s="111"/>
      <c r="O44" s="108"/>
      <c r="P44" s="138"/>
      <c r="Q44" s="138">
        <f t="shared" si="1"/>
        <v>18975789</v>
      </c>
      <c r="R44" s="138">
        <f t="shared" si="2"/>
        <v>28072673.194010872</v>
      </c>
      <c r="S44" s="139">
        <f t="shared" si="3"/>
        <v>47048462.194010869</v>
      </c>
    </row>
    <row r="45" spans="1:19" ht="16.5" customHeight="1" x14ac:dyDescent="0.2">
      <c r="A45" s="64" t="s">
        <v>120</v>
      </c>
      <c r="B45" s="99" t="s">
        <v>119</v>
      </c>
      <c r="C45" s="100">
        <v>33.356139686091801</v>
      </c>
      <c r="D45" s="101">
        <f>VLOOKUP(A45,'Costdrivere 2023'!A:AN,40,FALSE)</f>
        <v>0.10690287769784172</v>
      </c>
      <c r="E45" s="103">
        <f>VLOOKUP(A45,'Costdrivere 2023'!A46:L146,3,FALSE)+VLOOKUP(A45,'Costdrivere 2023'!A46:L146,4,FALSE)+VLOOKUP(A45,'Costdrivere 2023'!A46:L146,5,FALSE)+VLOOKUP(A45,'Costdrivere 2023'!A46:L146,6,FALSE)+VLOOKUP(A45,'Costdrivere 2023'!A46:L146,7,FALSE)+VLOOKUP(A45,'Costdrivere 2023'!A46:L146,8,FALSE)+VLOOKUP(A45,'Costdrivere 2023'!A46:L146,9,FALSE)+VLOOKUP(A45,'Costdrivere 2023'!A46:L146,10,FALSE)+VLOOKUP(A45,'Costdrivere 2023'!A46:L146,11,FALSE)+VLOOKUP(A45,'Costdrivere 2023'!A46:L146,12,FALSE)</f>
        <v>14012469.288801866</v>
      </c>
      <c r="F45" s="111">
        <f>VLOOKUP(A45,'Costdrivere 2023'!A:AR,44,FALSE)</f>
        <v>57945346.039999999</v>
      </c>
      <c r="G45" s="110">
        <v>16257465</v>
      </c>
      <c r="H45" s="106">
        <v>25889468.4795538</v>
      </c>
      <c r="I45" s="136">
        <v>14242000</v>
      </c>
      <c r="J45" s="108">
        <v>22988026.163569972</v>
      </c>
      <c r="K45" s="109">
        <f t="shared" si="0"/>
        <v>63119494.643123776</v>
      </c>
      <c r="L45" s="137">
        <f t="shared" si="4"/>
        <v>79376959.643123776</v>
      </c>
      <c r="M45" s="108"/>
      <c r="N45" s="111">
        <v>0</v>
      </c>
      <c r="O45" s="108">
        <v>6850442</v>
      </c>
      <c r="P45" s="138"/>
      <c r="Q45" s="138">
        <f t="shared" si="1"/>
        <v>16257465</v>
      </c>
      <c r="R45" s="138">
        <f t="shared" si="2"/>
        <v>56269052.643123776</v>
      </c>
      <c r="S45" s="139">
        <f t="shared" si="3"/>
        <v>72526517.643123776</v>
      </c>
    </row>
    <row r="46" spans="1:19" ht="16.5" customHeight="1" x14ac:dyDescent="0.2">
      <c r="A46" s="64" t="s">
        <v>122</v>
      </c>
      <c r="B46" s="99" t="s">
        <v>121</v>
      </c>
      <c r="C46" s="100">
        <v>27.3194335365474</v>
      </c>
      <c r="D46" s="101">
        <f>VLOOKUP(A46,'Costdrivere 2023'!A:AN,40,FALSE)</f>
        <v>0.33795797665369648</v>
      </c>
      <c r="E46" s="103">
        <f>VLOOKUP(A46,'Costdrivere 2023'!A47:L147,3,FALSE)+VLOOKUP(A46,'Costdrivere 2023'!A47:L147,4,FALSE)+VLOOKUP(A46,'Costdrivere 2023'!A47:L147,5,FALSE)+VLOOKUP(A46,'Costdrivere 2023'!A47:L147,6,FALSE)+VLOOKUP(A46,'Costdrivere 2023'!A47:L147,7,FALSE)+VLOOKUP(A46,'Costdrivere 2023'!A47:L147,8,FALSE)+VLOOKUP(A46,'Costdrivere 2023'!A47:L147,9,FALSE)+VLOOKUP(A46,'Costdrivere 2023'!A47:L147,10,FALSE)+VLOOKUP(A46,'Costdrivere 2023'!A47:L147,11,FALSE)+VLOOKUP(A46,'Costdrivere 2023'!A47:L147,12,FALSE)</f>
        <v>95397985.710902706</v>
      </c>
      <c r="F46" s="111">
        <f>VLOOKUP(A46,'Costdrivere 2023'!A:AR,44,FALSE)</f>
        <v>279430588.38</v>
      </c>
      <c r="G46" s="110">
        <v>123769996</v>
      </c>
      <c r="H46" s="106">
        <v>116691174.5146798</v>
      </c>
      <c r="I46" s="136">
        <v>26901240</v>
      </c>
      <c r="J46" s="108">
        <v>61970623.910186402</v>
      </c>
      <c r="K46" s="109">
        <f t="shared" si="0"/>
        <v>205563038.4248662</v>
      </c>
      <c r="L46" s="137">
        <f t="shared" si="4"/>
        <v>329333034.4248662</v>
      </c>
      <c r="M46" s="108"/>
      <c r="N46" s="111">
        <v>0</v>
      </c>
      <c r="O46" s="108">
        <v>6700057</v>
      </c>
      <c r="P46" s="138"/>
      <c r="Q46" s="138">
        <f t="shared" si="1"/>
        <v>123769996</v>
      </c>
      <c r="R46" s="138">
        <f t="shared" si="2"/>
        <v>198862981.4248662</v>
      </c>
      <c r="S46" s="139">
        <f t="shared" si="3"/>
        <v>322632977.4248662</v>
      </c>
    </row>
    <row r="47" spans="1:19" ht="16.5" customHeight="1" x14ac:dyDescent="0.2">
      <c r="A47" s="64" t="s">
        <v>124</v>
      </c>
      <c r="B47" s="99" t="s">
        <v>123</v>
      </c>
      <c r="C47" s="100">
        <v>46.382482412552299</v>
      </c>
      <c r="D47" s="101">
        <f>VLOOKUP(A47,'Costdrivere 2023'!A:AN,40,FALSE)</f>
        <v>0.15342038216560511</v>
      </c>
      <c r="E47" s="103">
        <f>VLOOKUP(A47,'Costdrivere 2023'!A48:L148,3,FALSE)+VLOOKUP(A47,'Costdrivere 2023'!A48:L148,4,FALSE)+VLOOKUP(A47,'Costdrivere 2023'!A48:L148,5,FALSE)+VLOOKUP(A47,'Costdrivere 2023'!A48:L148,6,FALSE)+VLOOKUP(A47,'Costdrivere 2023'!A48:L148,7,FALSE)+VLOOKUP(A47,'Costdrivere 2023'!A48:L148,8,FALSE)+VLOOKUP(A47,'Costdrivere 2023'!A48:L148,9,FALSE)+VLOOKUP(A47,'Costdrivere 2023'!A48:L148,10,FALSE)+VLOOKUP(A47,'Costdrivere 2023'!A48:L148,11,FALSE)+VLOOKUP(A47,'Costdrivere 2023'!A48:L148,12,FALSE)</f>
        <v>5765377.738720784</v>
      </c>
      <c r="F47" s="111">
        <f>VLOOKUP(A47,'Costdrivere 2023'!A:AR,44,FALSE)</f>
        <v>30489004.559999999</v>
      </c>
      <c r="G47" s="110">
        <v>12030100</v>
      </c>
      <c r="H47" s="106">
        <v>10120701.090630123</v>
      </c>
      <c r="I47" s="136">
        <v>1890000</v>
      </c>
      <c r="J47" s="108">
        <v>7151710.0757765844</v>
      </c>
      <c r="K47" s="109">
        <f t="shared" si="0"/>
        <v>19162411.166406706</v>
      </c>
      <c r="L47" s="137">
        <f t="shared" si="4"/>
        <v>31192511.166406706</v>
      </c>
      <c r="M47" s="108"/>
      <c r="N47" s="111"/>
      <c r="O47" s="108"/>
      <c r="P47" s="138"/>
      <c r="Q47" s="138">
        <f t="shared" si="1"/>
        <v>12030100</v>
      </c>
      <c r="R47" s="138">
        <f t="shared" si="2"/>
        <v>19162411.166406706</v>
      </c>
      <c r="S47" s="139">
        <f t="shared" si="3"/>
        <v>31192511.166406706</v>
      </c>
    </row>
    <row r="48" spans="1:19" ht="16.5" customHeight="1" x14ac:dyDescent="0.2">
      <c r="A48" s="64" t="s">
        <v>126</v>
      </c>
      <c r="B48" s="99" t="s">
        <v>125</v>
      </c>
      <c r="C48" s="100">
        <v>35.742138939424102</v>
      </c>
      <c r="D48" s="101">
        <f>VLOOKUP(A48,'Costdrivere 2023'!A:AN,40,FALSE)</f>
        <v>3.791881587799955E-2</v>
      </c>
      <c r="E48" s="103">
        <f>VLOOKUP(A48,'Costdrivere 2023'!A49:L149,3,FALSE)+VLOOKUP(A48,'Costdrivere 2023'!A49:L149,4,FALSE)+VLOOKUP(A48,'Costdrivere 2023'!A49:L149,5,FALSE)+VLOOKUP(A48,'Costdrivere 2023'!A49:L149,6,FALSE)+VLOOKUP(A48,'Costdrivere 2023'!A49:L149,7,FALSE)+VLOOKUP(A48,'Costdrivere 2023'!A49:L149,8,FALSE)+VLOOKUP(A48,'Costdrivere 2023'!A49:L149,9,FALSE)+VLOOKUP(A48,'Costdrivere 2023'!A49:L149,10,FALSE)+VLOOKUP(A48,'Costdrivere 2023'!A49:L149,11,FALSE)+VLOOKUP(A48,'Costdrivere 2023'!A49:L149,12,FALSE)</f>
        <v>37876201.408310905</v>
      </c>
      <c r="F48" s="111">
        <f>VLOOKUP(A48,'Costdrivere 2023'!A:AR,44,FALSE)</f>
        <v>119987857.44</v>
      </c>
      <c r="G48" s="110">
        <v>60184810</v>
      </c>
      <c r="H48" s="106">
        <v>64351573.872522846</v>
      </c>
      <c r="I48" s="136">
        <v>9018412</v>
      </c>
      <c r="J48" s="108">
        <v>21627517.369174849</v>
      </c>
      <c r="K48" s="109">
        <f t="shared" si="0"/>
        <v>94997503.241697699</v>
      </c>
      <c r="L48" s="137">
        <f t="shared" si="4"/>
        <v>155182313.2416977</v>
      </c>
      <c r="M48" s="108"/>
      <c r="N48" s="111"/>
      <c r="O48" s="108"/>
      <c r="P48" s="138"/>
      <c r="Q48" s="138">
        <f t="shared" si="1"/>
        <v>60184810</v>
      </c>
      <c r="R48" s="138">
        <f t="shared" si="2"/>
        <v>94997503.241697699</v>
      </c>
      <c r="S48" s="139">
        <f t="shared" si="3"/>
        <v>155182313.2416977</v>
      </c>
    </row>
    <row r="49" spans="1:19" ht="16.5" customHeight="1" x14ac:dyDescent="0.2">
      <c r="A49" s="64" t="s">
        <v>128</v>
      </c>
      <c r="B49" s="99" t="s">
        <v>127</v>
      </c>
      <c r="C49" s="100">
        <v>34.462042009115102</v>
      </c>
      <c r="D49" s="101">
        <f>VLOOKUP(A49,'Costdrivere 2023'!A:AN,40,FALSE)</f>
        <v>4.2016631474674798E-2</v>
      </c>
      <c r="E49" s="103">
        <f>VLOOKUP(A49,'Costdrivere 2023'!A50:L150,3,FALSE)+VLOOKUP(A49,'Costdrivere 2023'!A50:L150,4,FALSE)+VLOOKUP(A49,'Costdrivere 2023'!A50:L150,5,FALSE)+VLOOKUP(A49,'Costdrivere 2023'!A50:L150,6,FALSE)+VLOOKUP(A49,'Costdrivere 2023'!A50:L150,7,FALSE)+VLOOKUP(A49,'Costdrivere 2023'!A50:L150,8,FALSE)+VLOOKUP(A49,'Costdrivere 2023'!A50:L150,9,FALSE)+VLOOKUP(A49,'Costdrivere 2023'!A50:L150,10,FALSE)+VLOOKUP(A49,'Costdrivere 2023'!A50:L150,11,FALSE)+VLOOKUP(A49,'Costdrivere 2023'!A50:L150,12,FALSE)</f>
        <v>56353167.382234901</v>
      </c>
      <c r="F49" s="111">
        <f>VLOOKUP(A49,'Costdrivere 2023'!A:AR,44,FALSE)</f>
        <v>151504072.90000001</v>
      </c>
      <c r="G49" s="110">
        <v>70359016</v>
      </c>
      <c r="H49" s="106">
        <v>82514440.009544685</v>
      </c>
      <c r="I49" s="136">
        <v>1036000</v>
      </c>
      <c r="J49" s="108">
        <v>28209369.121103305</v>
      </c>
      <c r="K49" s="109">
        <f t="shared" si="0"/>
        <v>111759809.13064799</v>
      </c>
      <c r="L49" s="137">
        <f t="shared" si="4"/>
        <v>182118825.13064799</v>
      </c>
      <c r="M49" s="108"/>
      <c r="N49" s="111"/>
      <c r="O49" s="108"/>
      <c r="P49" s="138"/>
      <c r="Q49" s="138">
        <f t="shared" si="1"/>
        <v>70359016</v>
      </c>
      <c r="R49" s="138">
        <f t="shared" si="2"/>
        <v>111759809.13064799</v>
      </c>
      <c r="S49" s="139">
        <f t="shared" si="3"/>
        <v>182118825.13064799</v>
      </c>
    </row>
    <row r="50" spans="1:19" ht="16.5" customHeight="1" x14ac:dyDescent="0.2">
      <c r="A50" s="64" t="s">
        <v>130</v>
      </c>
      <c r="B50" s="99" t="s">
        <v>129</v>
      </c>
      <c r="C50" s="100">
        <v>41.930059207048302</v>
      </c>
      <c r="D50" s="101">
        <f>VLOOKUP(A50,'Costdrivere 2023'!A:AN,40,FALSE)</f>
        <v>8.0457064763495553E-2</v>
      </c>
      <c r="E50" s="103">
        <f>VLOOKUP(A50,'Costdrivere 2023'!A51:L151,3,FALSE)+VLOOKUP(A50,'Costdrivere 2023'!A51:L151,4,FALSE)+VLOOKUP(A50,'Costdrivere 2023'!A51:L151,5,FALSE)+VLOOKUP(A50,'Costdrivere 2023'!A51:L151,6,FALSE)+VLOOKUP(A50,'Costdrivere 2023'!A51:L151,7,FALSE)+VLOOKUP(A50,'Costdrivere 2023'!A51:L151,8,FALSE)+VLOOKUP(A50,'Costdrivere 2023'!A51:L151,9,FALSE)+VLOOKUP(A50,'Costdrivere 2023'!A51:L151,10,FALSE)+VLOOKUP(A50,'Costdrivere 2023'!A51:L151,11,FALSE)+VLOOKUP(A50,'Costdrivere 2023'!A51:L151,12,FALSE)</f>
        <v>14684595.886897475</v>
      </c>
      <c r="F50" s="111">
        <f>VLOOKUP(A50,'Costdrivere 2023'!A:AR,44,FALSE)</f>
        <v>69194381.189999998</v>
      </c>
      <c r="G50" s="110">
        <v>10609010</v>
      </c>
      <c r="H50" s="106">
        <v>38555685.855212912</v>
      </c>
      <c r="I50" s="136">
        <v>0</v>
      </c>
      <c r="J50" s="108">
        <v>7689092.7155550271</v>
      </c>
      <c r="K50" s="109">
        <f t="shared" si="0"/>
        <v>46244778.570767939</v>
      </c>
      <c r="L50" s="137">
        <f t="shared" si="4"/>
        <v>56853788.570767939</v>
      </c>
      <c r="M50" s="108"/>
      <c r="N50" s="111"/>
      <c r="O50" s="108"/>
      <c r="P50" s="138"/>
      <c r="Q50" s="138">
        <f t="shared" si="1"/>
        <v>10609010</v>
      </c>
      <c r="R50" s="138">
        <f t="shared" si="2"/>
        <v>46244778.570767939</v>
      </c>
      <c r="S50" s="139">
        <f t="shared" si="3"/>
        <v>56853788.570767939</v>
      </c>
    </row>
    <row r="51" spans="1:19" ht="16.5" customHeight="1" x14ac:dyDescent="0.2">
      <c r="A51" s="64" t="s">
        <v>132</v>
      </c>
      <c r="B51" s="99" t="s">
        <v>131</v>
      </c>
      <c r="C51" s="100">
        <v>39.546220229990901</v>
      </c>
      <c r="D51" s="101">
        <f>VLOOKUP(A51,'Costdrivere 2023'!A:AN,40,FALSE)</f>
        <v>7.7044297628073216E-2</v>
      </c>
      <c r="E51" s="103">
        <f>VLOOKUP(A51,'Costdrivere 2023'!A52:L152,3,FALSE)+VLOOKUP(A51,'Costdrivere 2023'!A52:L152,4,FALSE)+VLOOKUP(A51,'Costdrivere 2023'!A52:L152,5,FALSE)+VLOOKUP(A51,'Costdrivere 2023'!A52:L152,6,FALSE)+VLOOKUP(A51,'Costdrivere 2023'!A52:L152,7,FALSE)+VLOOKUP(A51,'Costdrivere 2023'!A52:L152,8,FALSE)+VLOOKUP(A51,'Costdrivere 2023'!A52:L152,9,FALSE)+VLOOKUP(A51,'Costdrivere 2023'!A52:L152,10,FALSE)+VLOOKUP(A51,'Costdrivere 2023'!A52:L152,11,FALSE)+VLOOKUP(A51,'Costdrivere 2023'!A52:L152,12,FALSE)</f>
        <v>15190053.915765692</v>
      </c>
      <c r="F51" s="111">
        <f>VLOOKUP(A51,'Costdrivere 2023'!A:AR,44,FALSE)</f>
        <v>35340814.899999999</v>
      </c>
      <c r="G51" s="110">
        <v>17245688</v>
      </c>
      <c r="H51" s="106">
        <v>18629060.69168568</v>
      </c>
      <c r="I51" s="136">
        <v>3565000</v>
      </c>
      <c r="J51" s="108">
        <v>11760876.973148119</v>
      </c>
      <c r="K51" s="109">
        <f t="shared" si="0"/>
        <v>33954937.664833799</v>
      </c>
      <c r="L51" s="137">
        <f t="shared" si="4"/>
        <v>51200625.664833799</v>
      </c>
      <c r="M51" s="108"/>
      <c r="N51" s="111"/>
      <c r="O51" s="108"/>
      <c r="P51" s="138"/>
      <c r="Q51" s="138">
        <f t="shared" si="1"/>
        <v>17245688</v>
      </c>
      <c r="R51" s="138">
        <f t="shared" si="2"/>
        <v>33954937.664833799</v>
      </c>
      <c r="S51" s="139">
        <f t="shared" si="3"/>
        <v>51200625.664833799</v>
      </c>
    </row>
    <row r="52" spans="1:19" ht="16.5" customHeight="1" x14ac:dyDescent="0.2">
      <c r="A52" s="64" t="s">
        <v>134</v>
      </c>
      <c r="B52" s="99" t="s">
        <v>133</v>
      </c>
      <c r="C52" s="100">
        <v>36.073623646036701</v>
      </c>
      <c r="D52" s="101">
        <f>VLOOKUP(A52,'Costdrivere 2023'!A:AN,40,FALSE)</f>
        <v>3.2688903300439942E-2</v>
      </c>
      <c r="E52" s="103">
        <f>VLOOKUP(A52,'Costdrivere 2023'!A53:L153,3,FALSE)+VLOOKUP(A52,'Costdrivere 2023'!A53:L153,4,FALSE)+VLOOKUP(A52,'Costdrivere 2023'!A53:L153,5,FALSE)+VLOOKUP(A52,'Costdrivere 2023'!A53:L153,6,FALSE)+VLOOKUP(A52,'Costdrivere 2023'!A53:L153,7,FALSE)+VLOOKUP(A52,'Costdrivere 2023'!A53:L153,8,FALSE)+VLOOKUP(A52,'Costdrivere 2023'!A53:L153,9,FALSE)+VLOOKUP(A52,'Costdrivere 2023'!A53:L153,10,FALSE)+VLOOKUP(A52,'Costdrivere 2023'!A53:L153,11,FALSE)+VLOOKUP(A52,'Costdrivere 2023'!A53:L153,12,FALSE)</f>
        <v>24581289.372777544</v>
      </c>
      <c r="F52" s="111">
        <f>VLOOKUP(A52,'Costdrivere 2023'!A:AR,44,FALSE)</f>
        <v>84216822.329999998</v>
      </c>
      <c r="G52" s="110">
        <v>30746076</v>
      </c>
      <c r="H52" s="106">
        <v>39677182.59859179</v>
      </c>
      <c r="I52" s="136">
        <v>1332655</v>
      </c>
      <c r="J52" s="108">
        <v>12214463.481677389</v>
      </c>
      <c r="K52" s="109">
        <f t="shared" si="0"/>
        <v>53224301.08026918</v>
      </c>
      <c r="L52" s="137">
        <f t="shared" si="4"/>
        <v>83970377.080269188</v>
      </c>
      <c r="M52" s="108"/>
      <c r="N52" s="111"/>
      <c r="O52" s="108"/>
      <c r="P52" s="138"/>
      <c r="Q52" s="138">
        <f t="shared" si="1"/>
        <v>30746076</v>
      </c>
      <c r="R52" s="138">
        <f t="shared" si="2"/>
        <v>53224301.08026918</v>
      </c>
      <c r="S52" s="139">
        <f t="shared" si="3"/>
        <v>83970377.080269188</v>
      </c>
    </row>
    <row r="53" spans="1:19" ht="16.5" customHeight="1" x14ac:dyDescent="0.2">
      <c r="A53" s="64" t="s">
        <v>136</v>
      </c>
      <c r="B53" s="99" t="s">
        <v>135</v>
      </c>
      <c r="C53" s="100">
        <v>38.838074719646897</v>
      </c>
      <c r="D53" s="101">
        <f>VLOOKUP(A53,'Costdrivere 2023'!A:AN,40,FALSE)</f>
        <v>5.8378459687123949E-2</v>
      </c>
      <c r="E53" s="103">
        <f>VLOOKUP(A53,'Costdrivere 2023'!A54:L154,3,FALSE)+VLOOKUP(A53,'Costdrivere 2023'!A54:L154,4,FALSE)+VLOOKUP(A53,'Costdrivere 2023'!A54:L154,5,FALSE)+VLOOKUP(A53,'Costdrivere 2023'!A54:L154,6,FALSE)+VLOOKUP(A53,'Costdrivere 2023'!A54:L154,7,FALSE)+VLOOKUP(A53,'Costdrivere 2023'!A54:L154,8,FALSE)+VLOOKUP(A53,'Costdrivere 2023'!A54:L154,9,FALSE)+VLOOKUP(A53,'Costdrivere 2023'!A54:L154,10,FALSE)+VLOOKUP(A53,'Costdrivere 2023'!A54:L154,11,FALSE)+VLOOKUP(A53,'Costdrivere 2023'!A54:L154,12,FALSE)</f>
        <v>5170608.3595618885</v>
      </c>
      <c r="F53" s="111">
        <f>VLOOKUP(A53,'Costdrivere 2023'!A:AR,44,FALSE)</f>
        <v>16698104.84</v>
      </c>
      <c r="G53" s="110">
        <v>5781021</v>
      </c>
      <c r="H53" s="106">
        <v>15011675.003033008</v>
      </c>
      <c r="I53" s="136">
        <v>1010000</v>
      </c>
      <c r="J53" s="108">
        <v>4828272.2134870151</v>
      </c>
      <c r="K53" s="109">
        <f t="shared" si="0"/>
        <v>20849947.216520023</v>
      </c>
      <c r="L53" s="137">
        <f t="shared" si="4"/>
        <v>26630968.216520023</v>
      </c>
      <c r="M53" s="108"/>
      <c r="N53" s="111"/>
      <c r="O53" s="108"/>
      <c r="P53" s="138"/>
      <c r="Q53" s="138">
        <f t="shared" si="1"/>
        <v>5781021</v>
      </c>
      <c r="R53" s="139">
        <f t="shared" si="2"/>
        <v>20849947.216520023</v>
      </c>
      <c r="S53" s="139">
        <f t="shared" si="3"/>
        <v>26630968.216520023</v>
      </c>
    </row>
    <row r="54" spans="1:19" ht="16.5" customHeight="1" x14ac:dyDescent="0.2">
      <c r="A54" s="64" t="s">
        <v>138</v>
      </c>
      <c r="B54" s="99" t="s">
        <v>137</v>
      </c>
      <c r="C54" s="100">
        <v>37.146540842147601</v>
      </c>
      <c r="D54" s="101">
        <f>VLOOKUP(A54,'Costdrivere 2023'!A:AN,40,FALSE)</f>
        <v>3.060988241028453E-2</v>
      </c>
      <c r="E54" s="103">
        <f>VLOOKUP(A54,'Costdrivere 2023'!A55:L155,3,FALSE)+VLOOKUP(A54,'Costdrivere 2023'!A55:L155,4,FALSE)+VLOOKUP(A54,'Costdrivere 2023'!A55:L155,5,FALSE)+VLOOKUP(A54,'Costdrivere 2023'!A55:L155,6,FALSE)+VLOOKUP(A54,'Costdrivere 2023'!A55:L155,7,FALSE)+VLOOKUP(A54,'Costdrivere 2023'!A55:L155,8,FALSE)+VLOOKUP(A54,'Costdrivere 2023'!A55:L155,9,FALSE)+VLOOKUP(A54,'Costdrivere 2023'!A55:L155,10,FALSE)+VLOOKUP(A54,'Costdrivere 2023'!A55:L155,11,FALSE)+VLOOKUP(A54,'Costdrivere 2023'!A55:L155,12,FALSE)</f>
        <v>26231122.780281827</v>
      </c>
      <c r="F54" s="111">
        <f>VLOOKUP(A54,'Costdrivere 2023'!A:AR,44,FALSE)</f>
        <v>87817060.109999999</v>
      </c>
      <c r="G54" s="110">
        <v>26517302</v>
      </c>
      <c r="H54" s="106">
        <v>50008460.02141308</v>
      </c>
      <c r="I54" s="136">
        <v>302704</v>
      </c>
      <c r="J54" s="108">
        <v>9934588.6665890105</v>
      </c>
      <c r="K54" s="109">
        <f t="shared" si="0"/>
        <v>60245752.688002095</v>
      </c>
      <c r="L54" s="137">
        <f t="shared" si="4"/>
        <v>86763054.688002095</v>
      </c>
      <c r="M54" s="108"/>
      <c r="N54" s="111"/>
      <c r="O54" s="108"/>
      <c r="P54" s="138"/>
      <c r="Q54" s="138">
        <f t="shared" si="1"/>
        <v>26517302</v>
      </c>
      <c r="R54" s="139">
        <f t="shared" si="2"/>
        <v>60245752.688002095</v>
      </c>
      <c r="S54" s="139">
        <f t="shared" si="3"/>
        <v>86763054.688002095</v>
      </c>
    </row>
    <row r="55" spans="1:19" ht="16.5" customHeight="1" x14ac:dyDescent="0.2">
      <c r="A55" s="64" t="s">
        <v>140</v>
      </c>
      <c r="B55" s="99" t="s">
        <v>139</v>
      </c>
      <c r="C55" s="100">
        <v>25.338289398362502</v>
      </c>
      <c r="D55" s="101">
        <f>VLOOKUP(A55,'Costdrivere 2023'!A:AN,40,FALSE)</f>
        <v>2.6939655172413793E-4</v>
      </c>
      <c r="E55" s="103">
        <f>VLOOKUP(A55,'Costdrivere 2023'!A56:L156,3,FALSE)+VLOOKUP(A55,'Costdrivere 2023'!A56:L156,4,FALSE)+VLOOKUP(A55,'Costdrivere 2023'!A56:L156,5,FALSE)+VLOOKUP(A55,'Costdrivere 2023'!A56:L156,6,FALSE)+VLOOKUP(A55,'Costdrivere 2023'!A56:L156,7,FALSE)+VLOOKUP(A55,'Costdrivere 2023'!A56:L156,8,FALSE)+VLOOKUP(A55,'Costdrivere 2023'!A56:L156,9,FALSE)+VLOOKUP(A55,'Costdrivere 2023'!A56:L156,10,FALSE)+VLOOKUP(A55,'Costdrivere 2023'!A56:L156,11,FALSE)+VLOOKUP(A55,'Costdrivere 2023'!A56:L156,12,FALSE)</f>
        <v>21043301.732645474</v>
      </c>
      <c r="F55" s="111">
        <f>VLOOKUP(A55,'Costdrivere 2023'!A:AR,44,FALSE)</f>
        <v>21325897.16</v>
      </c>
      <c r="G55" s="110">
        <v>30542727</v>
      </c>
      <c r="H55" s="106">
        <v>4733702.3421645882</v>
      </c>
      <c r="I55" s="136">
        <v>26000</v>
      </c>
      <c r="J55" s="108">
        <v>5688703.1796632148</v>
      </c>
      <c r="K55" s="109">
        <f t="shared" si="0"/>
        <v>10448405.521827802</v>
      </c>
      <c r="L55" s="137">
        <f t="shared" si="4"/>
        <v>40991132.521827802</v>
      </c>
      <c r="M55" s="108"/>
      <c r="N55" s="111">
        <v>5777748</v>
      </c>
      <c r="O55" s="108">
        <v>2330233</v>
      </c>
      <c r="P55" s="138"/>
      <c r="Q55" s="138">
        <f t="shared" si="1"/>
        <v>24764979</v>
      </c>
      <c r="R55" s="139">
        <f t="shared" si="2"/>
        <v>8118172.5218278021</v>
      </c>
      <c r="S55" s="139">
        <f t="shared" si="3"/>
        <v>32883151.521827802</v>
      </c>
    </row>
    <row r="56" spans="1:19" ht="16.5" customHeight="1" x14ac:dyDescent="0.2">
      <c r="A56" s="64" t="s">
        <v>142</v>
      </c>
      <c r="B56" s="99" t="s">
        <v>141</v>
      </c>
      <c r="C56" s="100">
        <v>37.3027260968598</v>
      </c>
      <c r="D56" s="101">
        <f>VLOOKUP(A56,'Costdrivere 2023'!A:AN,40,FALSE)</f>
        <v>2.3927571506957245E-2</v>
      </c>
      <c r="E56" s="103">
        <f>VLOOKUP(A56,'Costdrivere 2023'!A57:L157,3,FALSE)+VLOOKUP(A56,'Costdrivere 2023'!A57:L157,4,FALSE)+VLOOKUP(A56,'Costdrivere 2023'!A57:L157,5,FALSE)+VLOOKUP(A56,'Costdrivere 2023'!A57:L157,6,FALSE)+VLOOKUP(A56,'Costdrivere 2023'!A57:L157,7,FALSE)+VLOOKUP(A56,'Costdrivere 2023'!A57:L157,8,FALSE)+VLOOKUP(A56,'Costdrivere 2023'!A57:L157,9,FALSE)+VLOOKUP(A56,'Costdrivere 2023'!A57:L157,10,FALSE)+VLOOKUP(A56,'Costdrivere 2023'!A57:L157,11,FALSE)+VLOOKUP(A56,'Costdrivere 2023'!A57:L157,12,FALSE)</f>
        <v>14377900.951829107</v>
      </c>
      <c r="F56" s="111">
        <f>VLOOKUP(A56,'Costdrivere 2023'!A:AR,44,FALSE)</f>
        <v>100554962.43000001</v>
      </c>
      <c r="G56" s="110">
        <v>24763388</v>
      </c>
      <c r="H56" s="106">
        <v>42543632.299277939</v>
      </c>
      <c r="I56" s="136">
        <v>391000</v>
      </c>
      <c r="J56" s="108">
        <v>13200235.837833146</v>
      </c>
      <c r="K56" s="109">
        <f t="shared" si="0"/>
        <v>56134868.137111083</v>
      </c>
      <c r="L56" s="137">
        <f t="shared" si="4"/>
        <v>80898256.137111083</v>
      </c>
      <c r="M56" s="108"/>
      <c r="N56" s="111"/>
      <c r="O56" s="108"/>
      <c r="P56" s="138"/>
      <c r="Q56" s="138">
        <f t="shared" si="1"/>
        <v>24763388</v>
      </c>
      <c r="R56" s="139">
        <f t="shared" si="2"/>
        <v>56134868.137111083</v>
      </c>
      <c r="S56" s="139">
        <f t="shared" si="3"/>
        <v>80898256.137111083</v>
      </c>
    </row>
    <row r="57" spans="1:19" ht="16.5" customHeight="1" x14ac:dyDescent="0.2">
      <c r="A57" s="64" t="s">
        <v>144</v>
      </c>
      <c r="B57" s="99" t="s">
        <v>143</v>
      </c>
      <c r="C57" s="100">
        <v>37.030434215097003</v>
      </c>
      <c r="D57" s="101">
        <f>VLOOKUP(A57,'Costdrivere 2023'!A:AN,40,FALSE)</f>
        <v>2.7292177401381769E-2</v>
      </c>
      <c r="E57" s="103">
        <f>VLOOKUP(A57,'Costdrivere 2023'!A58:L158,3,FALSE)+VLOOKUP(A57,'Costdrivere 2023'!A58:L158,4,FALSE)+VLOOKUP(A57,'Costdrivere 2023'!A58:L158,5,FALSE)+VLOOKUP(A57,'Costdrivere 2023'!A58:L158,6,FALSE)+VLOOKUP(A57,'Costdrivere 2023'!A58:L158,7,FALSE)+VLOOKUP(A57,'Costdrivere 2023'!A58:L158,8,FALSE)+VLOOKUP(A57,'Costdrivere 2023'!A58:L158,9,FALSE)+VLOOKUP(A57,'Costdrivere 2023'!A58:L158,10,FALSE)+VLOOKUP(A57,'Costdrivere 2023'!A58:L158,11,FALSE)+VLOOKUP(A57,'Costdrivere 2023'!A58:L158,12,FALSE)</f>
        <v>17719556.717065353</v>
      </c>
      <c r="F57" s="111">
        <f>VLOOKUP(A57,'Costdrivere 2023'!A:AR,44,FALSE)</f>
        <v>50287168.469999999</v>
      </c>
      <c r="G57" s="110">
        <v>15319691</v>
      </c>
      <c r="H57" s="106">
        <v>25999351.818003483</v>
      </c>
      <c r="I57" s="136">
        <v>1294000</v>
      </c>
      <c r="J57" s="108">
        <v>5844090.9308907464</v>
      </c>
      <c r="K57" s="109">
        <f t="shared" si="0"/>
        <v>33137442.74889423</v>
      </c>
      <c r="L57" s="137">
        <f t="shared" si="4"/>
        <v>48457133.74889423</v>
      </c>
      <c r="M57" s="108"/>
      <c r="N57" s="111"/>
      <c r="O57" s="108"/>
      <c r="P57" s="138"/>
      <c r="Q57" s="138">
        <f t="shared" si="1"/>
        <v>15319691</v>
      </c>
      <c r="R57" s="138">
        <f t="shared" si="2"/>
        <v>33137442.74889423</v>
      </c>
      <c r="S57" s="139">
        <f t="shared" si="3"/>
        <v>48457133.74889423</v>
      </c>
    </row>
    <row r="58" spans="1:19" ht="16.5" customHeight="1" x14ac:dyDescent="0.2">
      <c r="A58" s="64" t="s">
        <v>146</v>
      </c>
      <c r="B58" s="99" t="s">
        <v>145</v>
      </c>
      <c r="C58" s="100">
        <v>34.871578102430703</v>
      </c>
      <c r="D58" s="101">
        <f>VLOOKUP(A58,'Costdrivere 2023'!A:AN,40,FALSE)</f>
        <v>4.6293900704661051E-2</v>
      </c>
      <c r="E58" s="103">
        <f>VLOOKUP(A58,'Costdrivere 2023'!A59:L159,3,FALSE)+VLOOKUP(A58,'Costdrivere 2023'!A59:L159,4,FALSE)+VLOOKUP(A58,'Costdrivere 2023'!A59:L159,5,FALSE)+VLOOKUP(A58,'Costdrivere 2023'!A59:L159,6,FALSE)+VLOOKUP(A58,'Costdrivere 2023'!A59:L159,7,FALSE)+VLOOKUP(A58,'Costdrivere 2023'!A59:L159,8,FALSE)+VLOOKUP(A58,'Costdrivere 2023'!A59:L159,9,FALSE)+VLOOKUP(A58,'Costdrivere 2023'!A59:L159,10,FALSE)+VLOOKUP(A58,'Costdrivere 2023'!A59:L159,11,FALSE)+VLOOKUP(A58,'Costdrivere 2023'!A59:L159,12,FALSE)</f>
        <v>54580368.231461726</v>
      </c>
      <c r="F58" s="111">
        <f>VLOOKUP(A58,'Costdrivere 2023'!A:AR,44,FALSE)</f>
        <v>185620485.84999999</v>
      </c>
      <c r="G58" s="110">
        <v>79537692</v>
      </c>
      <c r="H58" s="106">
        <v>98210770.652120963</v>
      </c>
      <c r="I58" s="136">
        <v>352000</v>
      </c>
      <c r="J58" s="108">
        <v>32254810.808904465</v>
      </c>
      <c r="K58" s="109">
        <f t="shared" si="0"/>
        <v>130817581.46102543</v>
      </c>
      <c r="L58" s="137">
        <f t="shared" si="4"/>
        <v>210355273.46102542</v>
      </c>
      <c r="M58" s="108"/>
      <c r="N58" s="111"/>
      <c r="O58" s="108"/>
      <c r="P58" s="138"/>
      <c r="Q58" s="138">
        <f t="shared" si="1"/>
        <v>79537692</v>
      </c>
      <c r="R58" s="138">
        <f t="shared" si="2"/>
        <v>130817581.46102543</v>
      </c>
      <c r="S58" s="139">
        <f t="shared" si="3"/>
        <v>210355273.46102542</v>
      </c>
    </row>
    <row r="59" spans="1:19" ht="16.5" customHeight="1" x14ac:dyDescent="0.2">
      <c r="A59" s="64" t="s">
        <v>148</v>
      </c>
      <c r="B59" s="99" t="s">
        <v>147</v>
      </c>
      <c r="C59" s="100">
        <v>36.9739321469442</v>
      </c>
      <c r="D59" s="101">
        <f>VLOOKUP(A59,'Costdrivere 2023'!A:AN,40,FALSE)</f>
        <v>4.505607396627001E-2</v>
      </c>
      <c r="E59" s="103">
        <f>VLOOKUP(A59,'Costdrivere 2023'!A60:L160,3,FALSE)+VLOOKUP(A59,'Costdrivere 2023'!A60:L160,4,FALSE)+VLOOKUP(A59,'Costdrivere 2023'!A60:L160,5,FALSE)+VLOOKUP(A59,'Costdrivere 2023'!A60:L160,6,FALSE)+VLOOKUP(A59,'Costdrivere 2023'!A60:L160,7,FALSE)+VLOOKUP(A59,'Costdrivere 2023'!A60:L160,8,FALSE)+VLOOKUP(A59,'Costdrivere 2023'!A60:L160,9,FALSE)+VLOOKUP(A59,'Costdrivere 2023'!A60:L160,10,FALSE)+VLOOKUP(A59,'Costdrivere 2023'!A60:L160,11,FALSE)+VLOOKUP(A59,'Costdrivere 2023'!A60:L160,12,FALSE)</f>
        <v>34778892.349596791</v>
      </c>
      <c r="F59" s="111">
        <f>VLOOKUP(A59,'Costdrivere 2023'!A:AR,44,FALSE)</f>
        <v>97386630.109999999</v>
      </c>
      <c r="G59" s="110">
        <v>29854163</v>
      </c>
      <c r="H59" s="106">
        <v>57683513.599855028</v>
      </c>
      <c r="I59" s="136">
        <v>10703082</v>
      </c>
      <c r="J59" s="108">
        <v>28679007.414951488</v>
      </c>
      <c r="K59" s="109">
        <f t="shared" si="0"/>
        <v>97065603.014806524</v>
      </c>
      <c r="L59" s="137">
        <f t="shared" si="4"/>
        <v>126919766.01480652</v>
      </c>
      <c r="M59" s="108"/>
      <c r="N59" s="111">
        <v>986862</v>
      </c>
      <c r="O59" s="108">
        <v>0</v>
      </c>
      <c r="P59" s="138"/>
      <c r="Q59" s="138">
        <f t="shared" si="1"/>
        <v>28867301</v>
      </c>
      <c r="R59" s="138">
        <f t="shared" si="2"/>
        <v>97065603.014806524</v>
      </c>
      <c r="S59" s="139">
        <f t="shared" si="3"/>
        <v>125932904.01480652</v>
      </c>
    </row>
    <row r="60" spans="1:19" ht="16.5" customHeight="1" x14ac:dyDescent="0.2">
      <c r="A60" s="64" t="s">
        <v>150</v>
      </c>
      <c r="B60" s="99" t="s">
        <v>149</v>
      </c>
      <c r="C60" s="100">
        <v>37.059965369353101</v>
      </c>
      <c r="D60" s="101">
        <f>VLOOKUP(A60,'Costdrivere 2023'!A:AN,40,FALSE)</f>
        <v>2.5813043478260869E-2</v>
      </c>
      <c r="E60" s="103">
        <f>VLOOKUP(A60,'Costdrivere 2023'!A61:L161,3,FALSE)+VLOOKUP(A60,'Costdrivere 2023'!A61:L161,4,FALSE)+VLOOKUP(A60,'Costdrivere 2023'!A61:L161,5,FALSE)+VLOOKUP(A60,'Costdrivere 2023'!A61:L161,6,FALSE)+VLOOKUP(A60,'Costdrivere 2023'!A61:L161,7,FALSE)+VLOOKUP(A60,'Costdrivere 2023'!A61:L161,8,FALSE)+VLOOKUP(A60,'Costdrivere 2023'!A61:L161,9,FALSE)+VLOOKUP(A60,'Costdrivere 2023'!A61:L161,10,FALSE)+VLOOKUP(A60,'Costdrivere 2023'!A61:L161,11,FALSE)+VLOOKUP(A60,'Costdrivere 2023'!A61:L161,12,FALSE)</f>
        <v>17146538.047169458</v>
      </c>
      <c r="F60" s="111">
        <f>VLOOKUP(A60,'Costdrivere 2023'!A:AR,44,FALSE)</f>
        <v>54626416.450000003</v>
      </c>
      <c r="G60" s="110">
        <v>35308149</v>
      </c>
      <c r="H60" s="106">
        <v>34173305.098365307</v>
      </c>
      <c r="I60" s="136">
        <v>448399</v>
      </c>
      <c r="J60" s="108">
        <v>7128930.7506349236</v>
      </c>
      <c r="K60" s="109">
        <f t="shared" si="0"/>
        <v>41750634.84900023</v>
      </c>
      <c r="L60" s="137">
        <f t="shared" si="4"/>
        <v>77058783.84900023</v>
      </c>
      <c r="M60" s="108"/>
      <c r="N60" s="111"/>
      <c r="O60" s="108"/>
      <c r="P60" s="138"/>
      <c r="Q60" s="138">
        <f t="shared" si="1"/>
        <v>35308149</v>
      </c>
      <c r="R60" s="139">
        <f t="shared" si="2"/>
        <v>41750634.84900023</v>
      </c>
      <c r="S60" s="139">
        <f t="shared" si="3"/>
        <v>77058783.84900023</v>
      </c>
    </row>
    <row r="61" spans="1:19" ht="16.5" customHeight="1" x14ac:dyDescent="0.2">
      <c r="A61" s="64" t="s">
        <v>152</v>
      </c>
      <c r="B61" s="99" t="s">
        <v>151</v>
      </c>
      <c r="C61" s="100">
        <v>33.391297435844201</v>
      </c>
      <c r="D61" s="101">
        <f>VLOOKUP(A61,'Costdrivere 2023'!A:AN,40,FALSE)</f>
        <v>2.9200956743827788E-2</v>
      </c>
      <c r="E61" s="103">
        <f>VLOOKUP(A61,'Costdrivere 2023'!A62:L162,3,FALSE)+VLOOKUP(A61,'Costdrivere 2023'!A62:L162,4,FALSE)+VLOOKUP(A61,'Costdrivere 2023'!A62:L162,5,FALSE)+VLOOKUP(A61,'Costdrivere 2023'!A62:L162,6,FALSE)+VLOOKUP(A61,'Costdrivere 2023'!A62:L162,7,FALSE)+VLOOKUP(A61,'Costdrivere 2023'!A62:L162,8,FALSE)+VLOOKUP(A61,'Costdrivere 2023'!A62:L162,9,FALSE)+VLOOKUP(A61,'Costdrivere 2023'!A62:L162,10,FALSE)+VLOOKUP(A61,'Costdrivere 2023'!A62:L162,11,FALSE)+VLOOKUP(A61,'Costdrivere 2023'!A62:L162,12,FALSE)</f>
        <v>24571559.961332075</v>
      </c>
      <c r="F61" s="111">
        <f>VLOOKUP(A61,'Costdrivere 2023'!A:AR,44,FALSE)</f>
        <v>61906844.5</v>
      </c>
      <c r="G61" s="110">
        <v>20267464</v>
      </c>
      <c r="H61" s="106">
        <v>32302331.814782023</v>
      </c>
      <c r="I61" s="136">
        <v>4270282</v>
      </c>
      <c r="J61" s="108">
        <v>8502021.0020922907</v>
      </c>
      <c r="K61" s="109">
        <f t="shared" si="0"/>
        <v>45074634.81687431</v>
      </c>
      <c r="L61" s="137">
        <f t="shared" si="4"/>
        <v>65342098.81687431</v>
      </c>
      <c r="M61" s="108"/>
      <c r="N61" s="111"/>
      <c r="O61" s="108"/>
      <c r="P61" s="138"/>
      <c r="Q61" s="138">
        <f t="shared" si="1"/>
        <v>20267464</v>
      </c>
      <c r="R61" s="139">
        <f t="shared" si="2"/>
        <v>45074634.81687431</v>
      </c>
      <c r="S61" s="139">
        <f t="shared" si="3"/>
        <v>65342098.81687431</v>
      </c>
    </row>
    <row r="62" spans="1:19" ht="16.5" customHeight="1" x14ac:dyDescent="0.2">
      <c r="A62" s="64" t="s">
        <v>154</v>
      </c>
      <c r="B62" s="99" t="s">
        <v>153</v>
      </c>
      <c r="C62" s="100">
        <v>34.933382997315398</v>
      </c>
      <c r="D62" s="101">
        <f>VLOOKUP(A62,'Costdrivere 2023'!A:AN,40,FALSE)</f>
        <v>2.2426973984481971E-2</v>
      </c>
      <c r="E62" s="103">
        <f>VLOOKUP(A62,'Costdrivere 2023'!A63:L163,3,FALSE)+VLOOKUP(A62,'Costdrivere 2023'!A63:L163,4,FALSE)+VLOOKUP(A62,'Costdrivere 2023'!A63:L163,5,FALSE)+VLOOKUP(A62,'Costdrivere 2023'!A63:L163,6,FALSE)+VLOOKUP(A62,'Costdrivere 2023'!A63:L163,7,FALSE)+VLOOKUP(A62,'Costdrivere 2023'!A63:L163,8,FALSE)+VLOOKUP(A62,'Costdrivere 2023'!A63:L163,9,FALSE)+VLOOKUP(A62,'Costdrivere 2023'!A63:L163,10,FALSE)+VLOOKUP(A62,'Costdrivere 2023'!A63:L163,11,FALSE)+VLOOKUP(A62,'Costdrivere 2023'!A63:L163,12,FALSE)</f>
        <v>40919932.310653418</v>
      </c>
      <c r="F62" s="111">
        <f>VLOOKUP(A62,'Costdrivere 2023'!A:AR,44,FALSE)</f>
        <v>103803935.67</v>
      </c>
      <c r="G62" s="110">
        <v>34100867</v>
      </c>
      <c r="H62" s="106">
        <v>50702951.21002809</v>
      </c>
      <c r="I62" s="136">
        <v>8721506</v>
      </c>
      <c r="J62" s="108">
        <v>26668915.066249892</v>
      </c>
      <c r="K62" s="109">
        <f t="shared" si="0"/>
        <v>86093372.276277989</v>
      </c>
      <c r="L62" s="137">
        <f t="shared" si="4"/>
        <v>120194239.27627799</v>
      </c>
      <c r="M62" s="108"/>
      <c r="N62" s="111"/>
      <c r="O62" s="108"/>
      <c r="P62" s="138"/>
      <c r="Q62" s="138">
        <f t="shared" si="1"/>
        <v>34100867</v>
      </c>
      <c r="R62" s="139">
        <f t="shared" si="2"/>
        <v>86093372.276277989</v>
      </c>
      <c r="S62" s="139">
        <f t="shared" si="3"/>
        <v>120194239.27627799</v>
      </c>
    </row>
    <row r="63" spans="1:19" ht="16.5" customHeight="1" x14ac:dyDescent="0.2">
      <c r="A63" s="64" t="s">
        <v>156</v>
      </c>
      <c r="B63" s="99" t="s">
        <v>155</v>
      </c>
      <c r="C63" s="100">
        <v>34.664229524849702</v>
      </c>
      <c r="D63" s="101">
        <f>VLOOKUP(A63,'Costdrivere 2023'!A:AN,40,FALSE)</f>
        <v>0.10547623994538601</v>
      </c>
      <c r="E63" s="103">
        <f>VLOOKUP(A63,'Costdrivere 2023'!A64:L164,3,FALSE)+VLOOKUP(A63,'Costdrivere 2023'!A64:L164,4,FALSE)+VLOOKUP(A63,'Costdrivere 2023'!A64:L164,5,FALSE)+VLOOKUP(A63,'Costdrivere 2023'!A64:L164,6,FALSE)+VLOOKUP(A63,'Costdrivere 2023'!A64:L164,7,FALSE)+VLOOKUP(A63,'Costdrivere 2023'!A64:L164,8,FALSE)+VLOOKUP(A63,'Costdrivere 2023'!A64:L164,9,FALSE)+VLOOKUP(A63,'Costdrivere 2023'!A64:L164,10,FALSE)+VLOOKUP(A63,'Costdrivere 2023'!A64:L164,11,FALSE)+VLOOKUP(A63,'Costdrivere 2023'!A64:L164,12,FALSE)</f>
        <v>10666635.077419946</v>
      </c>
      <c r="F63" s="111">
        <f>VLOOKUP(A63,'Costdrivere 2023'!A:AR,44,FALSE)</f>
        <v>62086060.960000001</v>
      </c>
      <c r="G63" s="110">
        <v>11913864</v>
      </c>
      <c r="H63" s="106">
        <v>17593465.440427169</v>
      </c>
      <c r="I63" s="136">
        <v>17052843</v>
      </c>
      <c r="J63" s="108">
        <v>18521156.136221509</v>
      </c>
      <c r="K63" s="109">
        <f t="shared" si="0"/>
        <v>53167464.576648682</v>
      </c>
      <c r="L63" s="137">
        <f t="shared" si="4"/>
        <v>65081328.576648682</v>
      </c>
      <c r="M63" s="108"/>
      <c r="N63" s="111"/>
      <c r="O63" s="108"/>
      <c r="P63" s="138"/>
      <c r="Q63" s="138">
        <f t="shared" si="1"/>
        <v>11913864</v>
      </c>
      <c r="R63" s="138">
        <f t="shared" si="2"/>
        <v>53167464.576648682</v>
      </c>
      <c r="S63" s="139">
        <f t="shared" si="3"/>
        <v>65081328.576648682</v>
      </c>
    </row>
    <row r="64" spans="1:19" ht="16.5" customHeight="1" x14ac:dyDescent="0.2">
      <c r="A64" s="64" t="s">
        <v>158</v>
      </c>
      <c r="B64" s="99" t="s">
        <v>157</v>
      </c>
      <c r="C64" s="100">
        <v>32.439000810864798</v>
      </c>
      <c r="D64" s="101">
        <f>VLOOKUP(A64,'Costdrivere 2023'!A:AN,40,FALSE)</f>
        <v>2.4161073825503355E-2</v>
      </c>
      <c r="E64" s="103">
        <f>VLOOKUP(A64,'Costdrivere 2023'!A65:L165,3,FALSE)+VLOOKUP(A64,'Costdrivere 2023'!A65:L165,4,FALSE)+VLOOKUP(A64,'Costdrivere 2023'!A65:L165,5,FALSE)+VLOOKUP(A64,'Costdrivere 2023'!A65:L165,6,FALSE)+VLOOKUP(A64,'Costdrivere 2023'!A65:L165,7,FALSE)+VLOOKUP(A64,'Costdrivere 2023'!A65:L165,8,FALSE)+VLOOKUP(A64,'Costdrivere 2023'!A65:L165,9,FALSE)+VLOOKUP(A64,'Costdrivere 2023'!A65:L165,10,FALSE)+VLOOKUP(A64,'Costdrivere 2023'!A65:L165,11,FALSE)+VLOOKUP(A64,'Costdrivere 2023'!A65:L165,12,FALSE)</f>
        <v>27921795.34929591</v>
      </c>
      <c r="F64" s="111">
        <f>VLOOKUP(A64,'Costdrivere 2023'!A:AR,44,FALSE)</f>
        <v>118935241.78</v>
      </c>
      <c r="G64" s="110">
        <v>39456310</v>
      </c>
      <c r="H64" s="106">
        <v>56199549.213697426</v>
      </c>
      <c r="I64" s="136">
        <v>16176329</v>
      </c>
      <c r="J64" s="108">
        <v>31232059.343018521</v>
      </c>
      <c r="K64" s="109">
        <f t="shared" si="0"/>
        <v>103607937.55671595</v>
      </c>
      <c r="L64" s="137">
        <f t="shared" si="4"/>
        <v>143064247.55671597</v>
      </c>
      <c r="M64" s="108"/>
      <c r="N64" s="111"/>
      <c r="O64" s="108"/>
      <c r="P64" s="138"/>
      <c r="Q64" s="138">
        <f t="shared" si="1"/>
        <v>39456310</v>
      </c>
      <c r="R64" s="138">
        <f t="shared" si="2"/>
        <v>103607937.55671595</v>
      </c>
      <c r="S64" s="139">
        <f t="shared" si="3"/>
        <v>143064247.55671597</v>
      </c>
    </row>
    <row r="65" spans="1:19" ht="16.5" customHeight="1" x14ac:dyDescent="0.2">
      <c r="A65" s="64" t="s">
        <v>160</v>
      </c>
      <c r="B65" s="99" t="s">
        <v>159</v>
      </c>
      <c r="C65" s="100">
        <v>33.237274547231401</v>
      </c>
      <c r="D65" s="101">
        <f>VLOOKUP(A65,'Costdrivere 2023'!A:AN,40,FALSE)</f>
        <v>3.0295703278650592E-2</v>
      </c>
      <c r="E65" s="103">
        <f>VLOOKUP(A65,'Costdrivere 2023'!A66:L166,3,FALSE)+VLOOKUP(A65,'Costdrivere 2023'!A66:L166,4,FALSE)+VLOOKUP(A65,'Costdrivere 2023'!A66:L166,5,FALSE)+VLOOKUP(A65,'Costdrivere 2023'!A66:L166,6,FALSE)+VLOOKUP(A65,'Costdrivere 2023'!A66:L166,7,FALSE)+VLOOKUP(A65,'Costdrivere 2023'!A66:L166,8,FALSE)+VLOOKUP(A65,'Costdrivere 2023'!A66:L166,9,FALSE)+VLOOKUP(A65,'Costdrivere 2023'!A66:L166,10,FALSE)+VLOOKUP(A65,'Costdrivere 2023'!A66:L166,11,FALSE)+VLOOKUP(A65,'Costdrivere 2023'!A66:L166,12,FALSE)</f>
        <v>24562249.680960983</v>
      </c>
      <c r="F65" s="111">
        <f>VLOOKUP(A65,'Costdrivere 2023'!A:AR,44,FALSE)</f>
        <v>81210283.170000002</v>
      </c>
      <c r="G65" s="110">
        <v>27550841</v>
      </c>
      <c r="H65" s="106">
        <v>42538797.734722175</v>
      </c>
      <c r="I65" s="136">
        <v>3725000</v>
      </c>
      <c r="J65" s="108">
        <v>16251131.557008596</v>
      </c>
      <c r="K65" s="109">
        <f t="shared" si="0"/>
        <v>62514929.291730769</v>
      </c>
      <c r="L65" s="137">
        <f t="shared" si="4"/>
        <v>90065770.291730762</v>
      </c>
      <c r="M65" s="108"/>
      <c r="N65" s="111"/>
      <c r="O65" s="108"/>
      <c r="P65" s="138"/>
      <c r="Q65" s="138">
        <f t="shared" si="1"/>
        <v>27550841</v>
      </c>
      <c r="R65" s="138">
        <f t="shared" si="2"/>
        <v>62514929.291730769</v>
      </c>
      <c r="S65" s="139">
        <f t="shared" si="3"/>
        <v>90065770.291730762</v>
      </c>
    </row>
    <row r="66" spans="1:19" ht="16.5" customHeight="1" x14ac:dyDescent="0.2">
      <c r="A66" s="64" t="s">
        <v>162</v>
      </c>
      <c r="B66" s="99" t="s">
        <v>161</v>
      </c>
      <c r="C66" s="100">
        <v>33.655373183963803</v>
      </c>
      <c r="D66" s="101">
        <f>VLOOKUP(A66,'Costdrivere 2023'!A:AN,40,FALSE)</f>
        <v>1.6579157630407487E-2</v>
      </c>
      <c r="E66" s="103">
        <f>VLOOKUP(A66,'Costdrivere 2023'!A67:L167,3,FALSE)+VLOOKUP(A66,'Costdrivere 2023'!A67:L167,4,FALSE)+VLOOKUP(A66,'Costdrivere 2023'!A67:L167,5,FALSE)+VLOOKUP(A66,'Costdrivere 2023'!A67:L167,6,FALSE)+VLOOKUP(A66,'Costdrivere 2023'!A67:L167,7,FALSE)+VLOOKUP(A66,'Costdrivere 2023'!A67:L167,8,FALSE)+VLOOKUP(A66,'Costdrivere 2023'!A67:L167,9,FALSE)+VLOOKUP(A66,'Costdrivere 2023'!A67:L167,10,FALSE)+VLOOKUP(A66,'Costdrivere 2023'!A67:L167,11,FALSE)+VLOOKUP(A66,'Costdrivere 2023'!A67:L167,12,FALSE)</f>
        <v>22869963.227220461</v>
      </c>
      <c r="F66" s="111">
        <f>VLOOKUP(A66,'Costdrivere 2023'!A:AR,44,FALSE)</f>
        <v>70754024.819999993</v>
      </c>
      <c r="G66" s="110">
        <v>21006852</v>
      </c>
      <c r="H66" s="106">
        <v>31284172.722579911</v>
      </c>
      <c r="I66" s="136">
        <v>7296484</v>
      </c>
      <c r="J66" s="108">
        <v>10992874.36988236</v>
      </c>
      <c r="K66" s="109">
        <f t="shared" si="0"/>
        <v>49573531.092462271</v>
      </c>
      <c r="L66" s="137">
        <f t="shared" si="4"/>
        <v>70580383.092462271</v>
      </c>
      <c r="M66" s="108"/>
      <c r="N66" s="111"/>
      <c r="O66" s="108"/>
      <c r="P66" s="138"/>
      <c r="Q66" s="138">
        <f t="shared" si="1"/>
        <v>21006852</v>
      </c>
      <c r="R66" s="139">
        <f t="shared" si="2"/>
        <v>49573531.092462271</v>
      </c>
      <c r="S66" s="139">
        <f t="shared" si="3"/>
        <v>70580383.092462271</v>
      </c>
    </row>
    <row r="67" spans="1:19" ht="16.5" customHeight="1" x14ac:dyDescent="0.2">
      <c r="A67" s="64" t="s">
        <v>164</v>
      </c>
      <c r="B67" s="99" t="s">
        <v>163</v>
      </c>
      <c r="C67" s="100">
        <v>33.818320465072503</v>
      </c>
      <c r="D67" s="101">
        <f>VLOOKUP(A67,'Costdrivere 2023'!A:AN,40,FALSE)</f>
        <v>5.6179775280898881E-4</v>
      </c>
      <c r="E67" s="103">
        <f>VLOOKUP(A67,'Costdrivere 2023'!A68:L168,3,FALSE)+VLOOKUP(A67,'Costdrivere 2023'!A68:L168,4,FALSE)+VLOOKUP(A67,'Costdrivere 2023'!A68:L168,5,FALSE)+VLOOKUP(A67,'Costdrivere 2023'!A68:L168,6,FALSE)+VLOOKUP(A67,'Costdrivere 2023'!A68:L168,7,FALSE)+VLOOKUP(A67,'Costdrivere 2023'!A68:L168,8,FALSE)+VLOOKUP(A67,'Costdrivere 2023'!A68:L168,9,FALSE)+VLOOKUP(A67,'Costdrivere 2023'!A68:L168,10,FALSE)+VLOOKUP(A67,'Costdrivere 2023'!A68:L168,11,FALSE)+VLOOKUP(A67,'Costdrivere 2023'!A68:L168,12,FALSE)</f>
        <v>19753828.985391501</v>
      </c>
      <c r="F67" s="111">
        <f>VLOOKUP(A67,'Costdrivere 2023'!A:AR,44,FALSE)</f>
        <v>26219860.859999999</v>
      </c>
      <c r="G67" s="110">
        <v>32254444</v>
      </c>
      <c r="H67" s="106">
        <v>8606415.8409675211</v>
      </c>
      <c r="I67" s="136">
        <v>685787</v>
      </c>
      <c r="J67" s="108">
        <v>17489295.634013981</v>
      </c>
      <c r="K67" s="109">
        <f t="shared" si="0"/>
        <v>26781498.474981502</v>
      </c>
      <c r="L67" s="137">
        <f t="shared" si="4"/>
        <v>59035942.474981502</v>
      </c>
      <c r="M67" s="108"/>
      <c r="N67" s="111">
        <v>8259468</v>
      </c>
      <c r="O67" s="108">
        <v>4622640</v>
      </c>
      <c r="P67" s="138"/>
      <c r="Q67" s="138">
        <f t="shared" si="1"/>
        <v>23994976</v>
      </c>
      <c r="R67" s="138">
        <f t="shared" si="2"/>
        <v>22158858.474981502</v>
      </c>
      <c r="S67" s="139">
        <f t="shared" si="3"/>
        <v>46153834.474981502</v>
      </c>
    </row>
    <row r="68" spans="1:19" ht="16.5" customHeight="1" x14ac:dyDescent="0.2">
      <c r="A68" s="64" t="s">
        <v>166</v>
      </c>
      <c r="B68" s="99" t="s">
        <v>165</v>
      </c>
      <c r="C68" s="100">
        <v>24.322989231829801</v>
      </c>
      <c r="D68" s="101">
        <f>VLOOKUP(A68,'Costdrivere 2023'!A:AN,40,FALSE)</f>
        <v>1.8957345971563982E-3</v>
      </c>
      <c r="E68" s="103">
        <f>VLOOKUP(A68,'Costdrivere 2023'!A69:L169,3,FALSE)+VLOOKUP(A68,'Costdrivere 2023'!A69:L169,4,FALSE)+VLOOKUP(A68,'Costdrivere 2023'!A69:L169,5,FALSE)+VLOOKUP(A68,'Costdrivere 2023'!A69:L169,6,FALSE)+VLOOKUP(A68,'Costdrivere 2023'!A69:L169,7,FALSE)+VLOOKUP(A68,'Costdrivere 2023'!A69:L169,8,FALSE)+VLOOKUP(A68,'Costdrivere 2023'!A69:L169,9,FALSE)+VLOOKUP(A68,'Costdrivere 2023'!A69:L169,10,FALSE)+VLOOKUP(A68,'Costdrivere 2023'!A69:L169,11,FALSE)+VLOOKUP(A68,'Costdrivere 2023'!A69:L169,12,FALSE)</f>
        <v>11336011.569428362</v>
      </c>
      <c r="F68" s="111">
        <f>VLOOKUP(A68,'Costdrivere 2023'!A:AR,44,FALSE)</f>
        <v>7932582.9800000004</v>
      </c>
      <c r="G68" s="110">
        <v>13589487</v>
      </c>
      <c r="H68" s="106">
        <v>3316074.3343503037</v>
      </c>
      <c r="I68" s="136">
        <v>1338000</v>
      </c>
      <c r="J68" s="108">
        <v>6369539.273994497</v>
      </c>
      <c r="K68" s="109">
        <f t="shared" ref="K68:K104" si="5">SUM(H68:J68)</f>
        <v>11023613.608344801</v>
      </c>
      <c r="L68" s="137">
        <f t="shared" si="4"/>
        <v>24613100.608344801</v>
      </c>
      <c r="M68" s="108"/>
      <c r="N68" s="111"/>
      <c r="O68" s="108"/>
      <c r="P68" s="138"/>
      <c r="Q68" s="138">
        <f t="shared" si="1"/>
        <v>13589487</v>
      </c>
      <c r="R68" s="138">
        <f t="shared" si="2"/>
        <v>11023613.608344801</v>
      </c>
      <c r="S68" s="139">
        <f t="shared" si="3"/>
        <v>24613100.608344801</v>
      </c>
    </row>
    <row r="69" spans="1:19" ht="16.5" customHeight="1" x14ac:dyDescent="0.2">
      <c r="A69" s="64" t="s">
        <v>168</v>
      </c>
      <c r="B69" s="99" t="s">
        <v>167</v>
      </c>
      <c r="C69" s="100">
        <v>36.143468877522999</v>
      </c>
      <c r="D69" s="101">
        <f>VLOOKUP(A69,'Costdrivere 2023'!A:AN,40,FALSE)</f>
        <v>2.713659080286197E-2</v>
      </c>
      <c r="E69" s="103">
        <f>VLOOKUP(A69,'Costdrivere 2023'!A70:L170,3,FALSE)+VLOOKUP(A69,'Costdrivere 2023'!A70:L170,4,FALSE)+VLOOKUP(A69,'Costdrivere 2023'!A70:L170,5,FALSE)+VLOOKUP(A69,'Costdrivere 2023'!A70:L170,6,FALSE)+VLOOKUP(A69,'Costdrivere 2023'!A70:L170,7,FALSE)+VLOOKUP(A69,'Costdrivere 2023'!A70:L170,8,FALSE)+VLOOKUP(A69,'Costdrivere 2023'!A70:L170,9,FALSE)+VLOOKUP(A69,'Costdrivere 2023'!A70:L170,10,FALSE)+VLOOKUP(A69,'Costdrivere 2023'!A70:L170,11,FALSE)+VLOOKUP(A69,'Costdrivere 2023'!A70:L170,12,FALSE)</f>
        <v>25757453.819510479</v>
      </c>
      <c r="F69" s="111">
        <f>VLOOKUP(A69,'Costdrivere 2023'!A:AR,44,FALSE)</f>
        <v>61524641.579999998</v>
      </c>
      <c r="G69" s="110">
        <v>27494370</v>
      </c>
      <c r="H69" s="106">
        <v>32278953.523885299</v>
      </c>
      <c r="I69" s="136">
        <v>397714</v>
      </c>
      <c r="J69" s="108">
        <v>11026376.089871978</v>
      </c>
      <c r="K69" s="109">
        <f t="shared" si="5"/>
        <v>43703043.613757275</v>
      </c>
      <c r="L69" s="137">
        <f t="shared" si="4"/>
        <v>71197413.613757282</v>
      </c>
      <c r="M69" s="108"/>
      <c r="N69" s="111"/>
      <c r="O69" s="108"/>
      <c r="P69" s="138"/>
      <c r="Q69" s="138">
        <f t="shared" ref="Q69:Q104" si="6">G69-N69+P69</f>
        <v>27494370</v>
      </c>
      <c r="R69" s="138">
        <f t="shared" ref="R69:R104" si="7">K69-M69-O69</f>
        <v>43703043.613757275</v>
      </c>
      <c r="S69" s="139">
        <f t="shared" ref="S69:S104" si="8">Q69+R69</f>
        <v>71197413.613757282</v>
      </c>
    </row>
    <row r="70" spans="1:19" ht="16.5" customHeight="1" x14ac:dyDescent="0.2">
      <c r="A70" s="64" t="s">
        <v>170</v>
      </c>
      <c r="B70" s="99" t="s">
        <v>169</v>
      </c>
      <c r="C70" s="100">
        <v>34.480529817380898</v>
      </c>
      <c r="D70" s="101">
        <f>VLOOKUP(A70,'Costdrivere 2023'!A:AN,40,FALSE)</f>
        <v>4.2859422498464091E-2</v>
      </c>
      <c r="E70" s="103">
        <f>VLOOKUP(A70,'Costdrivere 2023'!A71:L171,3,FALSE)+VLOOKUP(A70,'Costdrivere 2023'!A71:L171,4,FALSE)+VLOOKUP(A70,'Costdrivere 2023'!A71:L171,5,FALSE)+VLOOKUP(A70,'Costdrivere 2023'!A71:L171,6,FALSE)+VLOOKUP(A70,'Costdrivere 2023'!A71:L171,7,FALSE)+VLOOKUP(A70,'Costdrivere 2023'!A71:L171,8,FALSE)+VLOOKUP(A70,'Costdrivere 2023'!A71:L171,9,FALSE)+VLOOKUP(A70,'Costdrivere 2023'!A71:L171,10,FALSE)+VLOOKUP(A70,'Costdrivere 2023'!A71:L171,11,FALSE)+VLOOKUP(A70,'Costdrivere 2023'!A71:L171,12,FALSE)</f>
        <v>44047128.03284061</v>
      </c>
      <c r="F70" s="111">
        <f>VLOOKUP(A70,'Costdrivere 2023'!A:AR,44,FALSE)</f>
        <v>184403577.44</v>
      </c>
      <c r="G70" s="110">
        <v>51375500</v>
      </c>
      <c r="H70" s="106">
        <v>81563025.192154646</v>
      </c>
      <c r="I70" s="136">
        <v>8109000</v>
      </c>
      <c r="J70" s="108">
        <v>37332339.113576733</v>
      </c>
      <c r="K70" s="109">
        <f t="shared" si="5"/>
        <v>127004364.30573139</v>
      </c>
      <c r="L70" s="137">
        <f t="shared" ref="L70:L104" si="9">G70+K70</f>
        <v>178379864.30573139</v>
      </c>
      <c r="M70" s="108"/>
      <c r="N70" s="111"/>
      <c r="O70" s="108"/>
      <c r="P70" s="138"/>
      <c r="Q70" s="138">
        <f t="shared" si="6"/>
        <v>51375500</v>
      </c>
      <c r="R70" s="139">
        <f t="shared" si="7"/>
        <v>127004364.30573139</v>
      </c>
      <c r="S70" s="139">
        <f t="shared" si="8"/>
        <v>178379864.30573139</v>
      </c>
    </row>
    <row r="71" spans="1:19" ht="16.5" customHeight="1" x14ac:dyDescent="0.2">
      <c r="A71" s="64" t="s">
        <v>172</v>
      </c>
      <c r="B71" s="99" t="s">
        <v>171</v>
      </c>
      <c r="C71" s="100">
        <v>35.239719348817502</v>
      </c>
      <c r="D71" s="101">
        <f>VLOOKUP(A71,'Costdrivere 2023'!A:AN,40,FALSE)</f>
        <v>3.9512884636294446E-2</v>
      </c>
      <c r="E71" s="103">
        <f>VLOOKUP(A71,'Costdrivere 2023'!A72:L172,3,FALSE)+VLOOKUP(A71,'Costdrivere 2023'!A72:L172,4,FALSE)+VLOOKUP(A71,'Costdrivere 2023'!A72:L172,5,FALSE)+VLOOKUP(A71,'Costdrivere 2023'!A72:L172,6,FALSE)+VLOOKUP(A71,'Costdrivere 2023'!A72:L172,7,FALSE)+VLOOKUP(A71,'Costdrivere 2023'!A72:L172,8,FALSE)+VLOOKUP(A71,'Costdrivere 2023'!A72:L172,9,FALSE)+VLOOKUP(A71,'Costdrivere 2023'!A72:L172,10,FALSE)+VLOOKUP(A71,'Costdrivere 2023'!A72:L172,11,FALSE)+VLOOKUP(A71,'Costdrivere 2023'!A72:L172,12,FALSE)</f>
        <v>12048304.338406563</v>
      </c>
      <c r="F71" s="111">
        <f>VLOOKUP(A71,'Costdrivere 2023'!A:AR,44,FALSE)</f>
        <v>36689767.340000004</v>
      </c>
      <c r="G71" s="110">
        <v>15176973</v>
      </c>
      <c r="H71" s="106">
        <v>19096697.316792335</v>
      </c>
      <c r="I71" s="136">
        <v>939000</v>
      </c>
      <c r="J71" s="108">
        <v>7022109.4732874762</v>
      </c>
      <c r="K71" s="109">
        <f t="shared" si="5"/>
        <v>27057806.79007981</v>
      </c>
      <c r="L71" s="137">
        <f t="shared" si="9"/>
        <v>42234779.79007981</v>
      </c>
      <c r="M71" s="108"/>
      <c r="N71" s="111"/>
      <c r="O71" s="108"/>
      <c r="P71" s="138"/>
      <c r="Q71" s="138">
        <f t="shared" si="6"/>
        <v>15176973</v>
      </c>
      <c r="R71" s="138">
        <f t="shared" si="7"/>
        <v>27057806.79007981</v>
      </c>
      <c r="S71" s="139">
        <f t="shared" si="8"/>
        <v>42234779.79007981</v>
      </c>
    </row>
    <row r="72" spans="1:19" ht="16.5" customHeight="1" x14ac:dyDescent="0.2">
      <c r="A72" s="64" t="s">
        <v>174</v>
      </c>
      <c r="B72" s="99" t="s">
        <v>173</v>
      </c>
      <c r="C72" s="100">
        <v>31.255477053834401</v>
      </c>
      <c r="D72" s="101">
        <f>VLOOKUP(A72,'Costdrivere 2023'!A:AN,40,FALSE)</f>
        <v>1.8889581041498231E-2</v>
      </c>
      <c r="E72" s="103">
        <f>VLOOKUP(A72,'Costdrivere 2023'!A73:L173,3,FALSE)+VLOOKUP(A72,'Costdrivere 2023'!A73:L173,4,FALSE)+VLOOKUP(A72,'Costdrivere 2023'!A73:L173,5,FALSE)+VLOOKUP(A72,'Costdrivere 2023'!A73:L173,6,FALSE)+VLOOKUP(A72,'Costdrivere 2023'!A73:L173,7,FALSE)+VLOOKUP(A72,'Costdrivere 2023'!A73:L173,8,FALSE)+VLOOKUP(A72,'Costdrivere 2023'!A73:L173,9,FALSE)+VLOOKUP(A72,'Costdrivere 2023'!A73:L173,10,FALSE)+VLOOKUP(A72,'Costdrivere 2023'!A73:L173,11,FALSE)+VLOOKUP(A72,'Costdrivere 2023'!A73:L173,12,FALSE)</f>
        <v>19529495.850262325</v>
      </c>
      <c r="F72" s="111">
        <f>VLOOKUP(A72,'Costdrivere 2023'!A:AR,44,FALSE)</f>
        <v>78354343.079999998</v>
      </c>
      <c r="G72" s="110">
        <v>27333534</v>
      </c>
      <c r="H72" s="106">
        <v>32365956.19322164</v>
      </c>
      <c r="I72" s="136">
        <v>4386770</v>
      </c>
      <c r="J72" s="108">
        <v>17988582.85414084</v>
      </c>
      <c r="K72" s="109">
        <f t="shared" si="5"/>
        <v>54741309.047362484</v>
      </c>
      <c r="L72" s="137">
        <f t="shared" si="9"/>
        <v>82074843.047362477</v>
      </c>
      <c r="M72" s="108"/>
      <c r="N72" s="111"/>
      <c r="O72" s="108"/>
      <c r="P72" s="138"/>
      <c r="Q72" s="138">
        <f t="shared" si="6"/>
        <v>27333534</v>
      </c>
      <c r="R72" s="138">
        <f t="shared" si="7"/>
        <v>54741309.047362484</v>
      </c>
      <c r="S72" s="139">
        <f t="shared" si="8"/>
        <v>82074843.047362477</v>
      </c>
    </row>
    <row r="73" spans="1:19" ht="16.5" customHeight="1" x14ac:dyDescent="0.2">
      <c r="A73" s="64" t="s">
        <v>176</v>
      </c>
      <c r="B73" s="99" t="s">
        <v>175</v>
      </c>
      <c r="C73" s="100">
        <v>34.663969108058303</v>
      </c>
      <c r="D73" s="101">
        <f>VLOOKUP(A73,'Costdrivere 2023'!A:AN,40,FALSE)</f>
        <v>3.9546525075339976E-2</v>
      </c>
      <c r="E73" s="103">
        <f>VLOOKUP(A73,'Costdrivere 2023'!A74:L174,3,FALSE)+VLOOKUP(A73,'Costdrivere 2023'!A74:L174,4,FALSE)+VLOOKUP(A73,'Costdrivere 2023'!A74:L174,5,FALSE)+VLOOKUP(A73,'Costdrivere 2023'!A74:L174,6,FALSE)+VLOOKUP(A73,'Costdrivere 2023'!A74:L174,7,FALSE)+VLOOKUP(A73,'Costdrivere 2023'!A74:L174,8,FALSE)+VLOOKUP(A73,'Costdrivere 2023'!A74:L174,9,FALSE)+VLOOKUP(A73,'Costdrivere 2023'!A74:L174,10,FALSE)+VLOOKUP(A73,'Costdrivere 2023'!A74:L174,11,FALSE)+VLOOKUP(A73,'Costdrivere 2023'!A74:L174,12,FALSE)</f>
        <v>52752732.566513598</v>
      </c>
      <c r="F73" s="111">
        <f>VLOOKUP(A73,'Costdrivere 2023'!A:AR,44,FALSE)</f>
        <v>204794786.66</v>
      </c>
      <c r="G73" s="110">
        <v>57024683</v>
      </c>
      <c r="H73" s="106">
        <v>93237967.396991372</v>
      </c>
      <c r="I73" s="136">
        <v>2202244.59</v>
      </c>
      <c r="J73" s="108">
        <v>32764612.796351597</v>
      </c>
      <c r="K73" s="109">
        <f t="shared" si="5"/>
        <v>128204824.78334297</v>
      </c>
      <c r="L73" s="137">
        <f t="shared" si="9"/>
        <v>185229507.78334296</v>
      </c>
      <c r="M73" s="108"/>
      <c r="N73" s="111"/>
      <c r="O73" s="108"/>
      <c r="P73" s="138"/>
      <c r="Q73" s="138">
        <f t="shared" si="6"/>
        <v>57024683</v>
      </c>
      <c r="R73" s="138">
        <f t="shared" si="7"/>
        <v>128204824.78334297</v>
      </c>
      <c r="S73" s="139">
        <f t="shared" si="8"/>
        <v>185229507.78334296</v>
      </c>
    </row>
    <row r="74" spans="1:19" ht="16.5" customHeight="1" x14ac:dyDescent="0.2">
      <c r="A74" s="64" t="s">
        <v>178</v>
      </c>
      <c r="B74" s="99" t="s">
        <v>177</v>
      </c>
      <c r="C74" s="100">
        <v>36.147226519026901</v>
      </c>
      <c r="D74" s="101">
        <f>VLOOKUP(A74,'Costdrivere 2023'!A:AN,40,FALSE)</f>
        <v>2.2829670329670329E-2</v>
      </c>
      <c r="E74" s="103">
        <f>VLOOKUP(A74,'Costdrivere 2023'!A75:L175,3,FALSE)+VLOOKUP(A74,'Costdrivere 2023'!A75:L175,4,FALSE)+VLOOKUP(A74,'Costdrivere 2023'!A75:L175,5,FALSE)+VLOOKUP(A74,'Costdrivere 2023'!A75:L175,6,FALSE)+VLOOKUP(A74,'Costdrivere 2023'!A75:L175,7,FALSE)+VLOOKUP(A74,'Costdrivere 2023'!A75:L175,8,FALSE)+VLOOKUP(A74,'Costdrivere 2023'!A75:L175,9,FALSE)+VLOOKUP(A74,'Costdrivere 2023'!A75:L175,10,FALSE)+VLOOKUP(A74,'Costdrivere 2023'!A75:L175,11,FALSE)+VLOOKUP(A74,'Costdrivere 2023'!A75:L175,12,FALSE)</f>
        <v>11317953.181731094</v>
      </c>
      <c r="F74" s="111">
        <f>VLOOKUP(A74,'Costdrivere 2023'!A:AR,44,FALSE)</f>
        <v>67452863.329999998</v>
      </c>
      <c r="G74" s="110">
        <v>12959702</v>
      </c>
      <c r="H74" s="106">
        <v>37326701.835502297</v>
      </c>
      <c r="I74" s="136">
        <v>3010000</v>
      </c>
      <c r="J74" s="108">
        <v>9024350.1992576122</v>
      </c>
      <c r="K74" s="109">
        <f t="shared" si="5"/>
        <v>49361052.034759909</v>
      </c>
      <c r="L74" s="137">
        <f t="shared" si="9"/>
        <v>62320754.034759909</v>
      </c>
      <c r="M74" s="108"/>
      <c r="N74" s="111"/>
      <c r="O74" s="108"/>
      <c r="P74" s="138"/>
      <c r="Q74" s="138">
        <f t="shared" si="6"/>
        <v>12959702</v>
      </c>
      <c r="R74" s="138">
        <f t="shared" si="7"/>
        <v>49361052.034759909</v>
      </c>
      <c r="S74" s="139">
        <f t="shared" si="8"/>
        <v>62320754.034759909</v>
      </c>
    </row>
    <row r="75" spans="1:19" ht="16.5" customHeight="1" x14ac:dyDescent="0.2">
      <c r="A75" s="64" t="s">
        <v>180</v>
      </c>
      <c r="B75" s="99" t="s">
        <v>179</v>
      </c>
      <c r="C75" s="100">
        <v>34.948416411390802</v>
      </c>
      <c r="D75" s="101">
        <f>VLOOKUP(A75,'Costdrivere 2023'!A:AN,40,FALSE)</f>
        <v>2.5562279830186975E-2</v>
      </c>
      <c r="E75" s="103">
        <f>VLOOKUP(A75,'Costdrivere 2023'!A76:L176,3,FALSE)+VLOOKUP(A75,'Costdrivere 2023'!A76:L176,4,FALSE)+VLOOKUP(A75,'Costdrivere 2023'!A76:L176,5,FALSE)+VLOOKUP(A75,'Costdrivere 2023'!A76:L176,6,FALSE)+VLOOKUP(A75,'Costdrivere 2023'!A76:L176,7,FALSE)+VLOOKUP(A75,'Costdrivere 2023'!A76:L176,8,FALSE)+VLOOKUP(A75,'Costdrivere 2023'!A76:L176,9,FALSE)+VLOOKUP(A75,'Costdrivere 2023'!A76:L176,10,FALSE)+VLOOKUP(A75,'Costdrivere 2023'!A76:L176,11,FALSE)+VLOOKUP(A75,'Costdrivere 2023'!A76:L176,12,FALSE)</f>
        <v>19664166.387254607</v>
      </c>
      <c r="F75" s="111">
        <f>VLOOKUP(A75,'Costdrivere 2023'!A:AR,44,FALSE)</f>
        <v>108931291.5</v>
      </c>
      <c r="G75" s="110">
        <v>19333947</v>
      </c>
      <c r="H75" s="106">
        <v>56530162.148960084</v>
      </c>
      <c r="I75" s="136">
        <v>1405180</v>
      </c>
      <c r="J75" s="108">
        <v>16089824.852207396</v>
      </c>
      <c r="K75" s="109">
        <f t="shared" si="5"/>
        <v>74025167.001167476</v>
      </c>
      <c r="L75" s="137">
        <f t="shared" si="9"/>
        <v>93359114.001167476</v>
      </c>
      <c r="M75" s="108"/>
      <c r="N75" s="111"/>
      <c r="O75" s="108"/>
      <c r="P75" s="138"/>
      <c r="Q75" s="138">
        <f t="shared" si="6"/>
        <v>19333947</v>
      </c>
      <c r="R75" s="138">
        <f t="shared" si="7"/>
        <v>74025167.001167476</v>
      </c>
      <c r="S75" s="139">
        <f t="shared" si="8"/>
        <v>93359114.001167476</v>
      </c>
    </row>
    <row r="76" spans="1:19" ht="16.5" customHeight="1" x14ac:dyDescent="0.2">
      <c r="A76" s="64" t="s">
        <v>182</v>
      </c>
      <c r="B76" s="99" t="s">
        <v>181</v>
      </c>
      <c r="C76" s="100">
        <v>31.458084139522501</v>
      </c>
      <c r="D76" s="101">
        <f>VLOOKUP(A76,'Costdrivere 2023'!A:AN,40,FALSE)</f>
        <v>0</v>
      </c>
      <c r="E76" s="103">
        <f>VLOOKUP(A76,'Costdrivere 2023'!A77:L177,3,FALSE)+VLOOKUP(A76,'Costdrivere 2023'!A77:L177,4,FALSE)+VLOOKUP(A76,'Costdrivere 2023'!A77:L177,5,FALSE)+VLOOKUP(A76,'Costdrivere 2023'!A77:L177,6,FALSE)+VLOOKUP(A76,'Costdrivere 2023'!A77:L177,7,FALSE)+VLOOKUP(A76,'Costdrivere 2023'!A77:L177,8,FALSE)+VLOOKUP(A76,'Costdrivere 2023'!A77:L177,9,FALSE)+VLOOKUP(A76,'Costdrivere 2023'!A77:L177,10,FALSE)+VLOOKUP(A76,'Costdrivere 2023'!A77:L177,11,FALSE)+VLOOKUP(A76,'Costdrivere 2023'!A77:L177,12,FALSE)</f>
        <v>14112292.394938173</v>
      </c>
      <c r="F76" s="111">
        <f>VLOOKUP(A76,'Costdrivere 2023'!A:AR,44,FALSE)</f>
        <v>11263672.85</v>
      </c>
      <c r="G76" s="110">
        <v>13201587</v>
      </c>
      <c r="H76" s="106">
        <v>2782843.3885516971</v>
      </c>
      <c r="I76" s="136">
        <v>6676</v>
      </c>
      <c r="J76" s="108">
        <v>2649264.1436902033</v>
      </c>
      <c r="K76" s="109">
        <f t="shared" si="5"/>
        <v>5438783.5322419005</v>
      </c>
      <c r="L76" s="137">
        <f t="shared" si="9"/>
        <v>18640370.5322419</v>
      </c>
      <c r="M76" s="108"/>
      <c r="N76" s="111"/>
      <c r="O76" s="108"/>
      <c r="P76" s="138"/>
      <c r="Q76" s="138">
        <f t="shared" si="6"/>
        <v>13201587</v>
      </c>
      <c r="R76" s="138">
        <f t="shared" si="7"/>
        <v>5438783.5322419005</v>
      </c>
      <c r="S76" s="139">
        <f t="shared" si="8"/>
        <v>18640370.5322419</v>
      </c>
    </row>
    <row r="77" spans="1:19" ht="16.5" customHeight="1" x14ac:dyDescent="0.2">
      <c r="A77" s="64" t="s">
        <v>184</v>
      </c>
      <c r="B77" s="99" t="s">
        <v>183</v>
      </c>
      <c r="C77" s="100">
        <v>30.5521265688688</v>
      </c>
      <c r="D77" s="101">
        <f>VLOOKUP(A77,'Costdrivere 2023'!A:AN,40,FALSE)</f>
        <v>2.4378748928877463E-2</v>
      </c>
      <c r="E77" s="103">
        <f>VLOOKUP(A77,'Costdrivere 2023'!A78:L178,3,FALSE)+VLOOKUP(A77,'Costdrivere 2023'!A78:L178,4,FALSE)+VLOOKUP(A77,'Costdrivere 2023'!A78:L178,5,FALSE)+VLOOKUP(A77,'Costdrivere 2023'!A78:L178,6,FALSE)+VLOOKUP(A77,'Costdrivere 2023'!A78:L178,7,FALSE)+VLOOKUP(A77,'Costdrivere 2023'!A78:L178,8,FALSE)+VLOOKUP(A77,'Costdrivere 2023'!A78:L178,9,FALSE)+VLOOKUP(A77,'Costdrivere 2023'!A78:L178,10,FALSE)+VLOOKUP(A77,'Costdrivere 2023'!A78:L178,11,FALSE)+VLOOKUP(A77,'Costdrivere 2023'!A78:L178,12,FALSE)</f>
        <v>18303059.694680989</v>
      </c>
      <c r="F77" s="111">
        <f>VLOOKUP(A77,'Costdrivere 2023'!A:AR,44,FALSE)</f>
        <v>76597137.569999993</v>
      </c>
      <c r="G77" s="110">
        <v>20959571</v>
      </c>
      <c r="H77" s="106">
        <v>30408339.224028692</v>
      </c>
      <c r="I77" s="136">
        <v>6948649</v>
      </c>
      <c r="J77" s="108">
        <v>17381712.931671377</v>
      </c>
      <c r="K77" s="109">
        <f t="shared" si="5"/>
        <v>54738701.155700073</v>
      </c>
      <c r="L77" s="137">
        <f t="shared" si="9"/>
        <v>75698272.155700073</v>
      </c>
      <c r="M77" s="108"/>
      <c r="N77" s="111"/>
      <c r="O77" s="108"/>
      <c r="P77" s="138"/>
      <c r="Q77" s="138">
        <f t="shared" si="6"/>
        <v>20959571</v>
      </c>
      <c r="R77" s="138">
        <f t="shared" si="7"/>
        <v>54738701.155700073</v>
      </c>
      <c r="S77" s="139">
        <f t="shared" si="8"/>
        <v>75698272.155700073</v>
      </c>
    </row>
    <row r="78" spans="1:19" ht="16.5" customHeight="1" x14ac:dyDescent="0.2">
      <c r="A78" s="64" t="s">
        <v>186</v>
      </c>
      <c r="B78" s="99" t="s">
        <v>185</v>
      </c>
      <c r="C78" s="100">
        <v>36.805651621863902</v>
      </c>
      <c r="D78" s="101">
        <f>VLOOKUP(A78,'Costdrivere 2023'!A:AN,40,FALSE)</f>
        <v>5.1337595279075485E-2</v>
      </c>
      <c r="E78" s="103">
        <f>VLOOKUP(A78,'Costdrivere 2023'!A79:L179,3,FALSE)+VLOOKUP(A78,'Costdrivere 2023'!A79:L179,4,FALSE)+VLOOKUP(A78,'Costdrivere 2023'!A79:L179,5,FALSE)+VLOOKUP(A78,'Costdrivere 2023'!A79:L179,6,FALSE)+VLOOKUP(A78,'Costdrivere 2023'!A79:L179,7,FALSE)+VLOOKUP(A78,'Costdrivere 2023'!A79:L179,8,FALSE)+VLOOKUP(A78,'Costdrivere 2023'!A79:L179,9,FALSE)+VLOOKUP(A78,'Costdrivere 2023'!A79:L179,10,FALSE)+VLOOKUP(A78,'Costdrivere 2023'!A79:L179,11,FALSE)+VLOOKUP(A78,'Costdrivere 2023'!A79:L179,12,FALSE)</f>
        <v>46848928.493037298</v>
      </c>
      <c r="F78" s="111">
        <f>VLOOKUP(A78,'Costdrivere 2023'!A:AR,44,FALSE)</f>
        <v>126895713.56</v>
      </c>
      <c r="G78" s="110">
        <v>79437052</v>
      </c>
      <c r="H78" s="106">
        <v>67014082.363661706</v>
      </c>
      <c r="I78" s="136">
        <v>5716386</v>
      </c>
      <c r="J78" s="108">
        <v>23434243.77162464</v>
      </c>
      <c r="K78" s="109">
        <f t="shared" si="5"/>
        <v>96164712.135286346</v>
      </c>
      <c r="L78" s="137">
        <f t="shared" si="9"/>
        <v>175601764.13528633</v>
      </c>
      <c r="M78" s="110"/>
      <c r="N78" s="111"/>
      <c r="O78" s="108"/>
      <c r="P78" s="138"/>
      <c r="Q78" s="138">
        <f t="shared" si="6"/>
        <v>79437052</v>
      </c>
      <c r="R78" s="138">
        <f t="shared" si="7"/>
        <v>96164712.135286346</v>
      </c>
      <c r="S78" s="139">
        <f t="shared" si="8"/>
        <v>175601764.13528633</v>
      </c>
    </row>
    <row r="79" spans="1:19" ht="16.5" customHeight="1" x14ac:dyDescent="0.2">
      <c r="A79" s="64" t="s">
        <v>188</v>
      </c>
      <c r="B79" s="99" t="s">
        <v>187</v>
      </c>
      <c r="C79" s="100">
        <v>43.956242747658202</v>
      </c>
      <c r="D79" s="101">
        <f>VLOOKUP(A79,'Costdrivere 2023'!A:AN,40,FALSE)</f>
        <v>6.411179768384008E-2</v>
      </c>
      <c r="E79" s="103">
        <f>VLOOKUP(A79,'Costdrivere 2023'!A80:L180,3,FALSE)+VLOOKUP(A79,'Costdrivere 2023'!A80:L180,4,FALSE)+VLOOKUP(A79,'Costdrivere 2023'!A80:L180,5,FALSE)+VLOOKUP(A79,'Costdrivere 2023'!A80:L180,6,FALSE)+VLOOKUP(A79,'Costdrivere 2023'!A80:L180,7,FALSE)+VLOOKUP(A79,'Costdrivere 2023'!A80:L180,8,FALSE)+VLOOKUP(A79,'Costdrivere 2023'!A80:L180,9,FALSE)+VLOOKUP(A79,'Costdrivere 2023'!A80:L180,10,FALSE)+VLOOKUP(A79,'Costdrivere 2023'!A80:L180,11,FALSE)+VLOOKUP(A79,'Costdrivere 2023'!A80:L180,12,FALSE)</f>
        <v>19422326.732283972</v>
      </c>
      <c r="F79" s="111">
        <f>VLOOKUP(A79,'Costdrivere 2023'!A:AR,44,FALSE)</f>
        <v>68447639.629999995</v>
      </c>
      <c r="G79" s="110">
        <v>20557974</v>
      </c>
      <c r="H79" s="106">
        <v>30057392.088808879</v>
      </c>
      <c r="I79" s="136">
        <v>3457000</v>
      </c>
      <c r="J79" s="108">
        <v>14264252.471623555</v>
      </c>
      <c r="K79" s="109">
        <f t="shared" si="5"/>
        <v>47778644.560432434</v>
      </c>
      <c r="L79" s="137">
        <f t="shared" si="9"/>
        <v>68336618.560432434</v>
      </c>
      <c r="M79" s="110"/>
      <c r="N79" s="111"/>
      <c r="O79" s="108"/>
      <c r="P79" s="138"/>
      <c r="Q79" s="138">
        <f t="shared" si="6"/>
        <v>20557974</v>
      </c>
      <c r="R79" s="138">
        <f t="shared" si="7"/>
        <v>47778644.560432434</v>
      </c>
      <c r="S79" s="139">
        <f t="shared" si="8"/>
        <v>68336618.560432434</v>
      </c>
    </row>
    <row r="80" spans="1:19" ht="16.5" customHeight="1" x14ac:dyDescent="0.2">
      <c r="A80" s="64" t="s">
        <v>190</v>
      </c>
      <c r="B80" s="99" t="s">
        <v>189</v>
      </c>
      <c r="C80" s="100">
        <v>35.349774901475499</v>
      </c>
      <c r="D80" s="101">
        <f>VLOOKUP(A80,'Costdrivere 2023'!A:AN,40,FALSE)</f>
        <v>4.9950025410808063E-2</v>
      </c>
      <c r="E80" s="103">
        <f>VLOOKUP(A80,'Costdrivere 2023'!A81:L181,3,FALSE)+VLOOKUP(A80,'Costdrivere 2023'!A81:L181,4,FALSE)+VLOOKUP(A80,'Costdrivere 2023'!A81:L181,5,FALSE)+VLOOKUP(A80,'Costdrivere 2023'!A81:L181,6,FALSE)+VLOOKUP(A80,'Costdrivere 2023'!A81:L181,7,FALSE)+VLOOKUP(A80,'Costdrivere 2023'!A81:L181,8,FALSE)+VLOOKUP(A80,'Costdrivere 2023'!A81:L181,9,FALSE)+VLOOKUP(A80,'Costdrivere 2023'!A81:L181,10,FALSE)+VLOOKUP(A80,'Costdrivere 2023'!A81:L181,11,FALSE)+VLOOKUP(A80,'Costdrivere 2023'!A81:L181,12,FALSE)</f>
        <v>45439093.543924935</v>
      </c>
      <c r="F80" s="111">
        <f>VLOOKUP(A80,'Costdrivere 2023'!A:AR,44,FALSE)</f>
        <v>187715602.22</v>
      </c>
      <c r="G80" s="110">
        <v>63960272</v>
      </c>
      <c r="H80" s="106">
        <v>90508422.387922183</v>
      </c>
      <c r="I80" s="136">
        <v>538</v>
      </c>
      <c r="J80" s="108">
        <v>21837545.186675102</v>
      </c>
      <c r="K80" s="109">
        <f t="shared" si="5"/>
        <v>112346505.57459728</v>
      </c>
      <c r="L80" s="137">
        <f t="shared" si="9"/>
        <v>176306777.5745973</v>
      </c>
      <c r="M80" s="110"/>
      <c r="N80" s="111"/>
      <c r="O80" s="108"/>
      <c r="P80" s="138"/>
      <c r="Q80" s="138">
        <f t="shared" si="6"/>
        <v>63960272</v>
      </c>
      <c r="R80" s="138">
        <f t="shared" si="7"/>
        <v>112346505.57459728</v>
      </c>
      <c r="S80" s="139">
        <f t="shared" si="8"/>
        <v>176306777.5745973</v>
      </c>
    </row>
    <row r="81" spans="1:19" ht="16.5" customHeight="1" x14ac:dyDescent="0.2">
      <c r="A81" s="64" t="s">
        <v>192</v>
      </c>
      <c r="B81" s="99" t="s">
        <v>191</v>
      </c>
      <c r="C81" s="100">
        <v>36.193661634697499</v>
      </c>
      <c r="D81" s="101">
        <f>VLOOKUP(A81,'Costdrivere 2023'!A:AN,40,FALSE)</f>
        <v>4.4331404827785387E-2</v>
      </c>
      <c r="E81" s="103">
        <f>VLOOKUP(A81,'Costdrivere 2023'!A82:L182,3,FALSE)+VLOOKUP(A81,'Costdrivere 2023'!A82:L182,4,FALSE)+VLOOKUP(A81,'Costdrivere 2023'!A82:L182,5,FALSE)+VLOOKUP(A81,'Costdrivere 2023'!A82:L182,6,FALSE)+VLOOKUP(A81,'Costdrivere 2023'!A82:L182,7,FALSE)+VLOOKUP(A81,'Costdrivere 2023'!A82:L182,8,FALSE)+VLOOKUP(A81,'Costdrivere 2023'!A82:L182,9,FALSE)+VLOOKUP(A81,'Costdrivere 2023'!A82:L182,10,FALSE)+VLOOKUP(A81,'Costdrivere 2023'!A82:L182,11,FALSE)+VLOOKUP(A81,'Costdrivere 2023'!A82:L182,12,FALSE)</f>
        <v>55483078.527038179</v>
      </c>
      <c r="F81" s="111">
        <f>VLOOKUP(A81,'Costdrivere 2023'!A:AR,44,FALSE)</f>
        <v>190536153.06</v>
      </c>
      <c r="G81" s="110">
        <v>58306113</v>
      </c>
      <c r="H81" s="106">
        <v>61515861.81158977</v>
      </c>
      <c r="I81" s="136">
        <v>4769000</v>
      </c>
      <c r="J81" s="108">
        <v>33152118.656393278</v>
      </c>
      <c r="K81" s="109">
        <f t="shared" si="5"/>
        <v>99436980.467983052</v>
      </c>
      <c r="L81" s="137">
        <f t="shared" si="9"/>
        <v>157743093.46798307</v>
      </c>
      <c r="M81" s="110"/>
      <c r="N81" s="111"/>
      <c r="O81" s="108"/>
      <c r="P81" s="138"/>
      <c r="Q81" s="138">
        <f t="shared" si="6"/>
        <v>58306113</v>
      </c>
      <c r="R81" s="138">
        <f t="shared" si="7"/>
        <v>99436980.467983052</v>
      </c>
      <c r="S81" s="139">
        <f t="shared" si="8"/>
        <v>157743093.46798307</v>
      </c>
    </row>
    <row r="82" spans="1:19" ht="16.5" customHeight="1" x14ac:dyDescent="0.2">
      <c r="A82" s="64" t="s">
        <v>194</v>
      </c>
      <c r="B82" s="99" t="s">
        <v>193</v>
      </c>
      <c r="C82" s="100">
        <v>32.734911274599597</v>
      </c>
      <c r="D82" s="101">
        <f>VLOOKUP(A82,'Costdrivere 2023'!A:AN,40,FALSE)</f>
        <v>3.7081550387596897E-2</v>
      </c>
      <c r="E82" s="103">
        <f>VLOOKUP(A82,'Costdrivere 2023'!A83:L183,3,FALSE)+VLOOKUP(A82,'Costdrivere 2023'!A83:L183,4,FALSE)+VLOOKUP(A82,'Costdrivere 2023'!A83:L183,5,FALSE)+VLOOKUP(A82,'Costdrivere 2023'!A83:L183,6,FALSE)+VLOOKUP(A82,'Costdrivere 2023'!A83:L183,7,FALSE)+VLOOKUP(A82,'Costdrivere 2023'!A83:L183,8,FALSE)+VLOOKUP(A82,'Costdrivere 2023'!A83:L183,9,FALSE)+VLOOKUP(A82,'Costdrivere 2023'!A83:L183,10,FALSE)+VLOOKUP(A82,'Costdrivere 2023'!A83:L183,11,FALSE)+VLOOKUP(A82,'Costdrivere 2023'!A83:L183,12,FALSE)</f>
        <v>35617024.629267856</v>
      </c>
      <c r="F82" s="111">
        <f>VLOOKUP(A82,'Costdrivere 2023'!A:AR,44,FALSE)</f>
        <v>116414285.40000001</v>
      </c>
      <c r="G82" s="110">
        <v>55704700</v>
      </c>
      <c r="H82" s="106">
        <v>57190589.950177185</v>
      </c>
      <c r="I82" s="136">
        <v>4799552</v>
      </c>
      <c r="J82" s="108">
        <v>22216661.079513185</v>
      </c>
      <c r="K82" s="109">
        <f t="shared" si="5"/>
        <v>84206803.02969037</v>
      </c>
      <c r="L82" s="137">
        <f t="shared" si="9"/>
        <v>139911503.02969038</v>
      </c>
      <c r="M82" s="110"/>
      <c r="N82" s="111"/>
      <c r="O82" s="108"/>
      <c r="P82" s="138"/>
      <c r="Q82" s="138">
        <f t="shared" si="6"/>
        <v>55704700</v>
      </c>
      <c r="R82" s="138">
        <f t="shared" si="7"/>
        <v>84206803.02969037</v>
      </c>
      <c r="S82" s="139">
        <f t="shared" si="8"/>
        <v>139911503.02969038</v>
      </c>
    </row>
    <row r="83" spans="1:19" ht="16.5" customHeight="1" x14ac:dyDescent="0.2">
      <c r="A83" s="64" t="s">
        <v>196</v>
      </c>
      <c r="B83" s="99" t="s">
        <v>195</v>
      </c>
      <c r="C83" s="100">
        <v>37.723023491838298</v>
      </c>
      <c r="D83" s="101">
        <f>VLOOKUP(A83,'Costdrivere 2023'!A:AN,40,FALSE)</f>
        <v>1.9070074394048477E-2</v>
      </c>
      <c r="E83" s="103">
        <f>VLOOKUP(A83,'Costdrivere 2023'!A84:L184,3,FALSE)+VLOOKUP(A83,'Costdrivere 2023'!A84:L184,4,FALSE)+VLOOKUP(A83,'Costdrivere 2023'!A84:L184,5,FALSE)+VLOOKUP(A83,'Costdrivere 2023'!A84:L184,6,FALSE)+VLOOKUP(A83,'Costdrivere 2023'!A84:L184,7,FALSE)+VLOOKUP(A83,'Costdrivere 2023'!A84:L184,8,FALSE)+VLOOKUP(A83,'Costdrivere 2023'!A84:L184,9,FALSE)+VLOOKUP(A83,'Costdrivere 2023'!A84:L184,10,FALSE)+VLOOKUP(A83,'Costdrivere 2023'!A84:L184,11,FALSE)+VLOOKUP(A83,'Costdrivere 2023'!A84:L184,12,FALSE)</f>
        <v>26548421.80151071</v>
      </c>
      <c r="F83" s="111">
        <f>VLOOKUP(A83,'Costdrivere 2023'!A:AR,44,FALSE)</f>
        <v>99499316.299999997</v>
      </c>
      <c r="G83" s="110">
        <v>31048273</v>
      </c>
      <c r="H83" s="106">
        <v>49837873.840692684</v>
      </c>
      <c r="I83" s="136">
        <v>2468699</v>
      </c>
      <c r="J83" s="108">
        <v>15345381.021951117</v>
      </c>
      <c r="K83" s="109">
        <f t="shared" si="5"/>
        <v>67651953.862643808</v>
      </c>
      <c r="L83" s="137">
        <f t="shared" si="9"/>
        <v>98700226.862643808</v>
      </c>
      <c r="M83" s="110"/>
      <c r="N83" s="111"/>
      <c r="O83" s="108"/>
      <c r="P83" s="138"/>
      <c r="Q83" s="138">
        <f t="shared" si="6"/>
        <v>31048273</v>
      </c>
      <c r="R83" s="138">
        <f t="shared" si="7"/>
        <v>67651953.862643808</v>
      </c>
      <c r="S83" s="139">
        <f t="shared" si="8"/>
        <v>98700226.862643808</v>
      </c>
    </row>
    <row r="84" spans="1:19" ht="16.5" customHeight="1" x14ac:dyDescent="0.2">
      <c r="A84" s="64" t="s">
        <v>198</v>
      </c>
      <c r="B84" s="99" t="s">
        <v>197</v>
      </c>
      <c r="C84" s="100">
        <v>41.5585349725471</v>
      </c>
      <c r="D84" s="101">
        <f>VLOOKUP(A84,'Costdrivere 2023'!A:AN,40,FALSE)</f>
        <v>4.5930044012045403E-2</v>
      </c>
      <c r="E84" s="103">
        <f>VLOOKUP(A84,'Costdrivere 2023'!A85:L185,3,FALSE)+VLOOKUP(A84,'Costdrivere 2023'!A85:L185,4,FALSE)+VLOOKUP(A84,'Costdrivere 2023'!A85:L185,5,FALSE)+VLOOKUP(A84,'Costdrivere 2023'!A85:L185,6,FALSE)+VLOOKUP(A84,'Costdrivere 2023'!A85:L185,7,FALSE)+VLOOKUP(A84,'Costdrivere 2023'!A85:L185,8,FALSE)+VLOOKUP(A84,'Costdrivere 2023'!A85:L185,9,FALSE)+VLOOKUP(A84,'Costdrivere 2023'!A85:L185,10,FALSE)+VLOOKUP(A84,'Costdrivere 2023'!A85:L185,11,FALSE)+VLOOKUP(A84,'Costdrivere 2023'!A85:L185,12,FALSE)</f>
        <v>12039514.42119417</v>
      </c>
      <c r="F84" s="111">
        <f>VLOOKUP(A84,'Costdrivere 2023'!A:AR,44,FALSE)</f>
        <v>31831722.25</v>
      </c>
      <c r="G84" s="110">
        <v>12567433</v>
      </c>
      <c r="H84" s="106">
        <v>17822036.373300262</v>
      </c>
      <c r="I84" s="136">
        <v>1199033</v>
      </c>
      <c r="J84" s="108">
        <v>6467683.0801321454</v>
      </c>
      <c r="K84" s="109">
        <f t="shared" si="5"/>
        <v>25488752.453432407</v>
      </c>
      <c r="L84" s="137">
        <f t="shared" si="9"/>
        <v>38056185.453432411</v>
      </c>
      <c r="M84" s="110"/>
      <c r="N84" s="111">
        <v>295505</v>
      </c>
      <c r="O84" s="108">
        <v>0</v>
      </c>
      <c r="P84" s="138"/>
      <c r="Q84" s="138">
        <f t="shared" si="6"/>
        <v>12271928</v>
      </c>
      <c r="R84" s="138">
        <f t="shared" si="7"/>
        <v>25488752.453432407</v>
      </c>
      <c r="S84" s="139">
        <f t="shared" si="8"/>
        <v>37760680.453432411</v>
      </c>
    </row>
    <row r="85" spans="1:19" ht="16.5" customHeight="1" x14ac:dyDescent="0.2">
      <c r="A85" s="64" t="s">
        <v>200</v>
      </c>
      <c r="B85" s="99" t="s">
        <v>199</v>
      </c>
      <c r="C85" s="100">
        <v>32.912056798871298</v>
      </c>
      <c r="D85" s="101">
        <f>VLOOKUP(A85,'Costdrivere 2023'!A:AN,40,FALSE)</f>
        <v>5.3784516398081676E-2</v>
      </c>
      <c r="E85" s="103">
        <f>VLOOKUP(A85,'Costdrivere 2023'!A86:L186,3,FALSE)+VLOOKUP(A85,'Costdrivere 2023'!A86:L186,4,FALSE)+VLOOKUP(A85,'Costdrivere 2023'!A86:L186,5,FALSE)+VLOOKUP(A85,'Costdrivere 2023'!A86:L186,6,FALSE)+VLOOKUP(A85,'Costdrivere 2023'!A86:L186,7,FALSE)+VLOOKUP(A85,'Costdrivere 2023'!A86:L186,8,FALSE)+VLOOKUP(A85,'Costdrivere 2023'!A86:L186,9,FALSE)+VLOOKUP(A85,'Costdrivere 2023'!A86:L186,10,FALSE)+VLOOKUP(A85,'Costdrivere 2023'!A86:L186,11,FALSE)+VLOOKUP(A85,'Costdrivere 2023'!A86:L186,12,FALSE)</f>
        <v>17250939.624149531</v>
      </c>
      <c r="F85" s="111">
        <f>VLOOKUP(A85,'Costdrivere 2023'!A:AR,44,FALSE)</f>
        <v>48174978.039999999</v>
      </c>
      <c r="G85" s="110">
        <v>19802145</v>
      </c>
      <c r="H85" s="106">
        <v>29828242.074796025</v>
      </c>
      <c r="I85" s="136">
        <v>4232040</v>
      </c>
      <c r="J85" s="108">
        <v>9129848.26184831</v>
      </c>
      <c r="K85" s="109">
        <f t="shared" si="5"/>
        <v>43190130.336644329</v>
      </c>
      <c r="L85" s="137">
        <f t="shared" si="9"/>
        <v>62992275.336644329</v>
      </c>
      <c r="M85" s="110"/>
      <c r="N85" s="111"/>
      <c r="O85" s="108"/>
      <c r="P85" s="138"/>
      <c r="Q85" s="138">
        <f t="shared" si="6"/>
        <v>19802145</v>
      </c>
      <c r="R85" s="138">
        <f t="shared" si="7"/>
        <v>43190130.336644329</v>
      </c>
      <c r="S85" s="139">
        <f t="shared" si="8"/>
        <v>62992275.336644329</v>
      </c>
    </row>
    <row r="86" spans="1:19" ht="16.5" customHeight="1" x14ac:dyDescent="0.2">
      <c r="A86" s="64" t="s">
        <v>202</v>
      </c>
      <c r="B86" s="99" t="s">
        <v>201</v>
      </c>
      <c r="C86" s="100">
        <v>30.764496889717101</v>
      </c>
      <c r="D86" s="101">
        <f>VLOOKUP(A86,'Costdrivere 2023'!A:AN,40,FALSE)</f>
        <v>2.1360727057376488E-2</v>
      </c>
      <c r="E86" s="103">
        <f>VLOOKUP(A86,'Costdrivere 2023'!A87:L187,3,FALSE)+VLOOKUP(A86,'Costdrivere 2023'!A87:L187,4,FALSE)+VLOOKUP(A86,'Costdrivere 2023'!A87:L187,5,FALSE)+VLOOKUP(A86,'Costdrivere 2023'!A87:L187,6,FALSE)+VLOOKUP(A86,'Costdrivere 2023'!A87:L187,7,FALSE)+VLOOKUP(A86,'Costdrivere 2023'!A87:L187,8,FALSE)+VLOOKUP(A86,'Costdrivere 2023'!A87:L187,9,FALSE)+VLOOKUP(A86,'Costdrivere 2023'!A87:L187,10,FALSE)+VLOOKUP(A86,'Costdrivere 2023'!A87:L187,11,FALSE)+VLOOKUP(A86,'Costdrivere 2023'!A87:L187,12,FALSE)</f>
        <v>17574501.965366717</v>
      </c>
      <c r="F86" s="111">
        <f>VLOOKUP(A86,'Costdrivere 2023'!A:AR,44,FALSE)</f>
        <v>47804792.829999998</v>
      </c>
      <c r="G86" s="110">
        <v>14612813</v>
      </c>
      <c r="H86" s="106">
        <v>31493743.14172348</v>
      </c>
      <c r="I86" s="136">
        <v>1677971</v>
      </c>
      <c r="J86" s="108">
        <v>10718843.194193235</v>
      </c>
      <c r="K86" s="109">
        <f t="shared" si="5"/>
        <v>43890557.335916713</v>
      </c>
      <c r="L86" s="137">
        <f t="shared" si="9"/>
        <v>58503370.335916713</v>
      </c>
      <c r="M86" s="110"/>
      <c r="N86" s="111">
        <v>541645</v>
      </c>
      <c r="O86" s="108">
        <v>0</v>
      </c>
      <c r="P86" s="138"/>
      <c r="Q86" s="138">
        <f t="shared" si="6"/>
        <v>14071168</v>
      </c>
      <c r="R86" s="138">
        <f t="shared" si="7"/>
        <v>43890557.335916713</v>
      </c>
      <c r="S86" s="139">
        <f t="shared" si="8"/>
        <v>57961725.335916713</v>
      </c>
    </row>
    <row r="87" spans="1:19" ht="16.5" customHeight="1" x14ac:dyDescent="0.2">
      <c r="A87" s="64" t="s">
        <v>204</v>
      </c>
      <c r="B87" s="99" t="s">
        <v>203</v>
      </c>
      <c r="C87" s="100">
        <v>39.891462176540301</v>
      </c>
      <c r="D87" s="101">
        <f>VLOOKUP(A87,'Costdrivere 2023'!A:AN,40,FALSE)</f>
        <v>2.4914616996240278E-2</v>
      </c>
      <c r="E87" s="103">
        <f>VLOOKUP(A87,'Costdrivere 2023'!A88:L188,3,FALSE)+VLOOKUP(A87,'Costdrivere 2023'!A88:L188,4,FALSE)+VLOOKUP(A87,'Costdrivere 2023'!A88:L188,5,FALSE)+VLOOKUP(A87,'Costdrivere 2023'!A88:L188,6,FALSE)+VLOOKUP(A87,'Costdrivere 2023'!A88:L188,7,FALSE)+VLOOKUP(A87,'Costdrivere 2023'!A88:L188,8,FALSE)+VLOOKUP(A87,'Costdrivere 2023'!A88:L188,9,FALSE)+VLOOKUP(A87,'Costdrivere 2023'!A88:L188,10,FALSE)+VLOOKUP(A87,'Costdrivere 2023'!A88:L188,11,FALSE)+VLOOKUP(A87,'Costdrivere 2023'!A88:L188,12,FALSE)</f>
        <v>11860650.071148783</v>
      </c>
      <c r="F87" s="111">
        <f>VLOOKUP(A87,'Costdrivere 2023'!A:AR,44,FALSE)</f>
        <v>38908325.950000003</v>
      </c>
      <c r="G87" s="110">
        <v>14935066</v>
      </c>
      <c r="H87" s="106">
        <v>20933721.938401002</v>
      </c>
      <c r="I87" s="136">
        <v>1204712</v>
      </c>
      <c r="J87" s="108">
        <v>4660358.1507050525</v>
      </c>
      <c r="K87" s="109">
        <f t="shared" si="5"/>
        <v>26798792.089106053</v>
      </c>
      <c r="L87" s="137">
        <f t="shared" si="9"/>
        <v>41733858.089106053</v>
      </c>
      <c r="M87" s="110"/>
      <c r="N87" s="111"/>
      <c r="O87" s="108"/>
      <c r="P87" s="138"/>
      <c r="Q87" s="138">
        <f t="shared" si="6"/>
        <v>14935066</v>
      </c>
      <c r="R87" s="138">
        <f t="shared" si="7"/>
        <v>26798792.089106053</v>
      </c>
      <c r="S87" s="139">
        <f t="shared" si="8"/>
        <v>41733858.089106053</v>
      </c>
    </row>
    <row r="88" spans="1:19" ht="16.5" customHeight="1" x14ac:dyDescent="0.2">
      <c r="A88" s="64" t="s">
        <v>206</v>
      </c>
      <c r="B88" s="99" t="s">
        <v>205</v>
      </c>
      <c r="C88" s="100">
        <v>32.985059319810198</v>
      </c>
      <c r="D88" s="101">
        <f>VLOOKUP(A88,'Costdrivere 2023'!A:AN,40,FALSE)</f>
        <v>3.4670566096534863E-2</v>
      </c>
      <c r="E88" s="103">
        <f>VLOOKUP(A88,'Costdrivere 2023'!A89:L189,3,FALSE)+VLOOKUP(A88,'Costdrivere 2023'!A89:L189,4,FALSE)+VLOOKUP(A88,'Costdrivere 2023'!A89:L189,5,FALSE)+VLOOKUP(A88,'Costdrivere 2023'!A89:L189,6,FALSE)+VLOOKUP(A88,'Costdrivere 2023'!A89:L189,7,FALSE)+VLOOKUP(A88,'Costdrivere 2023'!A89:L189,8,FALSE)+VLOOKUP(A88,'Costdrivere 2023'!A89:L189,9,FALSE)+VLOOKUP(A88,'Costdrivere 2023'!A89:L189,10,FALSE)+VLOOKUP(A88,'Costdrivere 2023'!A89:L189,11,FALSE)+VLOOKUP(A88,'Costdrivere 2023'!A89:L189,12,FALSE)</f>
        <v>34972717.691223398</v>
      </c>
      <c r="F88" s="111">
        <f>VLOOKUP(A88,'Costdrivere 2023'!A:AR,44,FALSE)</f>
        <v>110273350.93000001</v>
      </c>
      <c r="G88" s="110">
        <v>43905620</v>
      </c>
      <c r="H88" s="106">
        <v>60589740.250380829</v>
      </c>
      <c r="I88" s="136">
        <v>7646000</v>
      </c>
      <c r="J88" s="108">
        <v>16659386.121744692</v>
      </c>
      <c r="K88" s="109">
        <f t="shared" si="5"/>
        <v>84895126.372125521</v>
      </c>
      <c r="L88" s="137">
        <f t="shared" si="9"/>
        <v>128800746.37212552</v>
      </c>
      <c r="M88" s="110"/>
      <c r="N88" s="111"/>
      <c r="O88" s="108"/>
      <c r="P88" s="138"/>
      <c r="Q88" s="138">
        <f t="shared" si="6"/>
        <v>43905620</v>
      </c>
      <c r="R88" s="138">
        <f t="shared" si="7"/>
        <v>84895126.372125521</v>
      </c>
      <c r="S88" s="139">
        <f t="shared" si="8"/>
        <v>128800746.37212552</v>
      </c>
    </row>
    <row r="89" spans="1:19" ht="16.5" customHeight="1" x14ac:dyDescent="0.2">
      <c r="A89" s="64" t="s">
        <v>208</v>
      </c>
      <c r="B89" s="99" t="s">
        <v>207</v>
      </c>
      <c r="C89" s="100">
        <v>34.1627775977705</v>
      </c>
      <c r="D89" s="101">
        <f>VLOOKUP(A89,'Costdrivere 2023'!A:AN,40,FALSE)</f>
        <v>4.1701863770447843E-2</v>
      </c>
      <c r="E89" s="103">
        <f>VLOOKUP(A89,'Costdrivere 2023'!A90:L190,3,FALSE)+VLOOKUP(A89,'Costdrivere 2023'!A90:L190,4,FALSE)+VLOOKUP(A89,'Costdrivere 2023'!A90:L190,5,FALSE)+VLOOKUP(A89,'Costdrivere 2023'!A90:L190,6,FALSE)+VLOOKUP(A89,'Costdrivere 2023'!A90:L190,7,FALSE)+VLOOKUP(A89,'Costdrivere 2023'!A90:L190,8,FALSE)+VLOOKUP(A89,'Costdrivere 2023'!A90:L190,9,FALSE)+VLOOKUP(A89,'Costdrivere 2023'!A90:L190,10,FALSE)+VLOOKUP(A89,'Costdrivere 2023'!A90:L190,11,FALSE)+VLOOKUP(A89,'Costdrivere 2023'!A90:L190,12,FALSE)</f>
        <v>43021796.534393661</v>
      </c>
      <c r="F89" s="111">
        <f>VLOOKUP(A89,'Costdrivere 2023'!A:AR,44,FALSE)</f>
        <v>151239069.13</v>
      </c>
      <c r="G89" s="110">
        <v>57195583</v>
      </c>
      <c r="H89" s="106">
        <v>88598363.595967487</v>
      </c>
      <c r="I89" s="136">
        <v>5865000</v>
      </c>
      <c r="J89" s="108">
        <v>30608502.57860956</v>
      </c>
      <c r="K89" s="109">
        <f t="shared" si="5"/>
        <v>125071866.17457704</v>
      </c>
      <c r="L89" s="137">
        <f t="shared" si="9"/>
        <v>182267449.17457706</v>
      </c>
      <c r="M89" s="110"/>
      <c r="N89" s="111"/>
      <c r="O89" s="108"/>
      <c r="P89" s="138"/>
      <c r="Q89" s="138">
        <f t="shared" si="6"/>
        <v>57195583</v>
      </c>
      <c r="R89" s="138">
        <f t="shared" si="7"/>
        <v>125071866.17457704</v>
      </c>
      <c r="S89" s="139">
        <f t="shared" si="8"/>
        <v>182267449.17457706</v>
      </c>
    </row>
    <row r="90" spans="1:19" ht="16.5" customHeight="1" x14ac:dyDescent="0.2">
      <c r="A90" s="64" t="s">
        <v>210</v>
      </c>
      <c r="B90" s="99" t="s">
        <v>209</v>
      </c>
      <c r="C90" s="100">
        <v>23.686665989448301</v>
      </c>
      <c r="D90" s="101">
        <f>VLOOKUP(A90,'Costdrivere 2023'!A:AN,40,FALSE)</f>
        <v>0</v>
      </c>
      <c r="E90" s="103">
        <f>VLOOKUP(A90,'Costdrivere 2023'!A91:L191,3,FALSE)+VLOOKUP(A90,'Costdrivere 2023'!A91:L191,4,FALSE)+VLOOKUP(A90,'Costdrivere 2023'!A91:L191,5,FALSE)+VLOOKUP(A90,'Costdrivere 2023'!A91:L191,6,FALSE)+VLOOKUP(A90,'Costdrivere 2023'!A91:L191,7,FALSE)+VLOOKUP(A90,'Costdrivere 2023'!A91:L191,8,FALSE)+VLOOKUP(A90,'Costdrivere 2023'!A91:L191,9,FALSE)+VLOOKUP(A90,'Costdrivere 2023'!A91:L191,10,FALSE)+VLOOKUP(A90,'Costdrivere 2023'!A91:L191,11,FALSE)+VLOOKUP(A90,'Costdrivere 2023'!A91:L191,12,FALSE)</f>
        <v>25946936.189759322</v>
      </c>
      <c r="F90" s="111">
        <f>VLOOKUP(A90,'Costdrivere 2023'!A:AR,44,FALSE)</f>
        <v>29301296.309999999</v>
      </c>
      <c r="G90" s="110">
        <v>22202045</v>
      </c>
      <c r="H90" s="106">
        <v>9028885.0475677066</v>
      </c>
      <c r="I90" s="136">
        <v>10644</v>
      </c>
      <c r="J90" s="108">
        <v>5660512.013274584</v>
      </c>
      <c r="K90" s="109">
        <f t="shared" si="5"/>
        <v>14700041.060842291</v>
      </c>
      <c r="L90" s="137">
        <f t="shared" si="9"/>
        <v>36902086.060842291</v>
      </c>
      <c r="M90" s="110">
        <v>354145</v>
      </c>
      <c r="N90" s="111"/>
      <c r="O90" s="108"/>
      <c r="P90" s="138"/>
      <c r="Q90" s="138">
        <f t="shared" si="6"/>
        <v>22202045</v>
      </c>
      <c r="R90" s="138">
        <f t="shared" si="7"/>
        <v>14345896.060842291</v>
      </c>
      <c r="S90" s="139">
        <f t="shared" si="8"/>
        <v>36547941.060842291</v>
      </c>
    </row>
    <row r="91" spans="1:19" ht="16.5" customHeight="1" x14ac:dyDescent="0.2">
      <c r="A91" s="64" t="s">
        <v>212</v>
      </c>
      <c r="B91" s="99" t="s">
        <v>211</v>
      </c>
      <c r="C91" s="100">
        <v>36.556282295817503</v>
      </c>
      <c r="D91" s="101">
        <f>VLOOKUP(A91,'Costdrivere 2023'!A:AN,40,FALSE)</f>
        <v>2.622560975609756E-2</v>
      </c>
      <c r="E91" s="103">
        <f>VLOOKUP(A91,'Costdrivere 2023'!A92:L192,3,FALSE)+VLOOKUP(A91,'Costdrivere 2023'!A92:L192,4,FALSE)+VLOOKUP(A91,'Costdrivere 2023'!A92:L192,5,FALSE)+VLOOKUP(A91,'Costdrivere 2023'!A92:L192,6,FALSE)+VLOOKUP(A91,'Costdrivere 2023'!A92:L192,7,FALSE)+VLOOKUP(A91,'Costdrivere 2023'!A92:L192,8,FALSE)+VLOOKUP(A91,'Costdrivere 2023'!A92:L192,9,FALSE)+VLOOKUP(A91,'Costdrivere 2023'!A92:L192,10,FALSE)+VLOOKUP(A91,'Costdrivere 2023'!A92:L192,11,FALSE)+VLOOKUP(A91,'Costdrivere 2023'!A92:L192,12,FALSE)</f>
        <v>14344229.258964662</v>
      </c>
      <c r="F91" s="111">
        <f>VLOOKUP(A91,'Costdrivere 2023'!A:AR,44,FALSE)</f>
        <v>98307746.189999998</v>
      </c>
      <c r="G91" s="110">
        <v>17640303</v>
      </c>
      <c r="H91" s="106">
        <v>43642236.586469971</v>
      </c>
      <c r="I91" s="136">
        <v>1698269</v>
      </c>
      <c r="J91" s="108">
        <v>8670479.591833381</v>
      </c>
      <c r="K91" s="109">
        <f t="shared" si="5"/>
        <v>54010985.178303353</v>
      </c>
      <c r="L91" s="137">
        <f t="shared" si="9"/>
        <v>71651288.178303361</v>
      </c>
      <c r="M91" s="110"/>
      <c r="N91" s="111"/>
      <c r="O91" s="108"/>
      <c r="P91" s="138"/>
      <c r="Q91" s="138">
        <f t="shared" si="6"/>
        <v>17640303</v>
      </c>
      <c r="R91" s="138">
        <f t="shared" si="7"/>
        <v>54010985.178303353</v>
      </c>
      <c r="S91" s="139">
        <f t="shared" si="8"/>
        <v>71651288.178303361</v>
      </c>
    </row>
    <row r="92" spans="1:19" ht="16.5" customHeight="1" x14ac:dyDescent="0.2">
      <c r="A92" s="64" t="s">
        <v>214</v>
      </c>
      <c r="B92" s="99" t="s">
        <v>213</v>
      </c>
      <c r="C92" s="100">
        <v>35.934213326868701</v>
      </c>
      <c r="D92" s="101">
        <f>VLOOKUP(A92,'Costdrivere 2023'!A:AN,40,FALSE)</f>
        <v>3.0019869011700642E-2</v>
      </c>
      <c r="E92" s="103">
        <f>VLOOKUP(A92,'Costdrivere 2023'!A93:L193,3,FALSE)+VLOOKUP(A92,'Costdrivere 2023'!A93:L193,4,FALSE)+VLOOKUP(A92,'Costdrivere 2023'!A93:L193,5,FALSE)+VLOOKUP(A92,'Costdrivere 2023'!A93:L193,6,FALSE)+VLOOKUP(A92,'Costdrivere 2023'!A93:L193,7,FALSE)+VLOOKUP(A92,'Costdrivere 2023'!A93:L193,8,FALSE)+VLOOKUP(A92,'Costdrivere 2023'!A93:L193,9,FALSE)+VLOOKUP(A92,'Costdrivere 2023'!A93:L193,10,FALSE)+VLOOKUP(A92,'Costdrivere 2023'!A93:L193,11,FALSE)+VLOOKUP(A92,'Costdrivere 2023'!A93:L193,12,FALSE)</f>
        <v>34564338.589223385</v>
      </c>
      <c r="F92" s="111">
        <f>VLOOKUP(A92,'Costdrivere 2023'!A:AR,44,FALSE)</f>
        <v>94882414.430000007</v>
      </c>
      <c r="G92" s="110">
        <v>46513365</v>
      </c>
      <c r="H92" s="106">
        <v>44627578.30707892</v>
      </c>
      <c r="I92" s="136">
        <v>5721693</v>
      </c>
      <c r="J92" s="108">
        <v>12666323.394003185</v>
      </c>
      <c r="K92" s="109">
        <f t="shared" si="5"/>
        <v>63015594.701082103</v>
      </c>
      <c r="L92" s="137">
        <f t="shared" si="9"/>
        <v>109528959.70108211</v>
      </c>
      <c r="M92" s="110"/>
      <c r="N92" s="111"/>
      <c r="O92" s="108"/>
      <c r="P92" s="138"/>
      <c r="Q92" s="138">
        <f t="shared" si="6"/>
        <v>46513365</v>
      </c>
      <c r="R92" s="138">
        <f t="shared" si="7"/>
        <v>63015594.701082103</v>
      </c>
      <c r="S92" s="139">
        <f t="shared" si="8"/>
        <v>109528959.70108211</v>
      </c>
    </row>
    <row r="93" spans="1:19" ht="16.5" customHeight="1" x14ac:dyDescent="0.2">
      <c r="A93" s="64" t="s">
        <v>216</v>
      </c>
      <c r="B93" s="99" t="s">
        <v>215</v>
      </c>
      <c r="C93" s="100">
        <v>36.606617864796398</v>
      </c>
      <c r="D93" s="101">
        <f>VLOOKUP(A93,'Costdrivere 2023'!A:AN,40,FALSE)</f>
        <v>7.4682352941176477E-2</v>
      </c>
      <c r="E93" s="103">
        <f>VLOOKUP(A93,'Costdrivere 2023'!A94:L194,3,FALSE)+VLOOKUP(A93,'Costdrivere 2023'!A94:L194,4,FALSE)+VLOOKUP(A93,'Costdrivere 2023'!A94:L194,5,FALSE)+VLOOKUP(A93,'Costdrivere 2023'!A94:L194,6,FALSE)+VLOOKUP(A93,'Costdrivere 2023'!A94:L194,7,FALSE)+VLOOKUP(A93,'Costdrivere 2023'!A94:L194,8,FALSE)+VLOOKUP(A93,'Costdrivere 2023'!A94:L194,9,FALSE)+VLOOKUP(A93,'Costdrivere 2023'!A94:L194,10,FALSE)+VLOOKUP(A93,'Costdrivere 2023'!A94:L194,11,FALSE)+VLOOKUP(A93,'Costdrivere 2023'!A94:L194,12,FALSE)</f>
        <v>20003557.496939987</v>
      </c>
      <c r="F93" s="111">
        <f>VLOOKUP(A93,'Costdrivere 2023'!A:AR,44,FALSE)</f>
        <v>47945214.200000003</v>
      </c>
      <c r="G93" s="110">
        <v>28700630</v>
      </c>
      <c r="H93" s="106">
        <v>18190375.05133241</v>
      </c>
      <c r="I93" s="136">
        <v>3076540</v>
      </c>
      <c r="J93" s="108">
        <v>15182357.871577427</v>
      </c>
      <c r="K93" s="109">
        <f t="shared" si="5"/>
        <v>36449272.922909841</v>
      </c>
      <c r="L93" s="137">
        <f t="shared" si="9"/>
        <v>65149902.922909841</v>
      </c>
      <c r="M93" s="110"/>
      <c r="N93" s="111"/>
      <c r="O93" s="108"/>
      <c r="P93" s="138"/>
      <c r="Q93" s="138">
        <f t="shared" si="6"/>
        <v>28700630</v>
      </c>
      <c r="R93" s="138">
        <f t="shared" si="7"/>
        <v>36449272.922909841</v>
      </c>
      <c r="S93" s="139">
        <f t="shared" si="8"/>
        <v>65149902.922909841</v>
      </c>
    </row>
    <row r="94" spans="1:19" ht="16.5" customHeight="1" x14ac:dyDescent="0.2">
      <c r="A94" s="64" t="s">
        <v>218</v>
      </c>
      <c r="B94" s="99" t="s">
        <v>217</v>
      </c>
      <c r="C94" s="100">
        <v>34.891999532349402</v>
      </c>
      <c r="D94" s="101">
        <f>VLOOKUP(A94,'Costdrivere 2023'!A:AN,40,FALSE)</f>
        <v>6.6199599778600932E-2</v>
      </c>
      <c r="E94" s="103">
        <f>VLOOKUP(A94,'Costdrivere 2023'!A95:L195,3,FALSE)+VLOOKUP(A94,'Costdrivere 2023'!A95:L195,4,FALSE)+VLOOKUP(A94,'Costdrivere 2023'!A95:L195,5,FALSE)+VLOOKUP(A94,'Costdrivere 2023'!A95:L195,6,FALSE)+VLOOKUP(A94,'Costdrivere 2023'!A95:L195,7,FALSE)+VLOOKUP(A94,'Costdrivere 2023'!A95:L195,8,FALSE)+VLOOKUP(A94,'Costdrivere 2023'!A95:L195,9,FALSE)+VLOOKUP(A94,'Costdrivere 2023'!A95:L195,10,FALSE)+VLOOKUP(A94,'Costdrivere 2023'!A95:L195,11,FALSE)+VLOOKUP(A94,'Costdrivere 2023'!A95:L195,12,FALSE)</f>
        <v>113452886.39105335</v>
      </c>
      <c r="F94" s="111">
        <f>VLOOKUP(A94,'Costdrivere 2023'!A:AR,44,FALSE)</f>
        <v>339048512.73000002</v>
      </c>
      <c r="G94" s="110">
        <v>139097200</v>
      </c>
      <c r="H94" s="106">
        <v>169477109.03767526</v>
      </c>
      <c r="I94" s="136">
        <v>12114223</v>
      </c>
      <c r="J94" s="108">
        <v>76372950.298871472</v>
      </c>
      <c r="K94" s="109">
        <f t="shared" si="5"/>
        <v>257964282.33654672</v>
      </c>
      <c r="L94" s="137">
        <f t="shared" si="9"/>
        <v>397061482.33654672</v>
      </c>
      <c r="M94" s="110"/>
      <c r="N94" s="111"/>
      <c r="O94" s="108"/>
      <c r="P94" s="138"/>
      <c r="Q94" s="138">
        <f t="shared" si="6"/>
        <v>139097200</v>
      </c>
      <c r="R94" s="138">
        <f t="shared" si="7"/>
        <v>257964282.33654672</v>
      </c>
      <c r="S94" s="139">
        <f t="shared" si="8"/>
        <v>397061482.33654672</v>
      </c>
    </row>
    <row r="95" spans="1:19" ht="16.5" customHeight="1" x14ac:dyDescent="0.2">
      <c r="A95" s="64" t="s">
        <v>220</v>
      </c>
      <c r="B95" s="99" t="s">
        <v>219</v>
      </c>
      <c r="C95" s="100">
        <v>18.197671099308099</v>
      </c>
      <c r="D95" s="101">
        <f>VLOOKUP(A95,'Costdrivere 2023'!A:AN,40,FALSE)</f>
        <v>0</v>
      </c>
      <c r="E95" s="103">
        <f>VLOOKUP(A95,'Costdrivere 2023'!A96:L196,3,FALSE)+VLOOKUP(A95,'Costdrivere 2023'!A96:L196,4,FALSE)+VLOOKUP(A95,'Costdrivere 2023'!A96:L196,5,FALSE)+VLOOKUP(A95,'Costdrivere 2023'!A96:L196,6,FALSE)+VLOOKUP(A95,'Costdrivere 2023'!A96:L196,7,FALSE)+VLOOKUP(A95,'Costdrivere 2023'!A96:L196,8,FALSE)+VLOOKUP(A95,'Costdrivere 2023'!A96:L196,9,FALSE)+VLOOKUP(A95,'Costdrivere 2023'!A96:L196,10,FALSE)+VLOOKUP(A95,'Costdrivere 2023'!A96:L196,11,FALSE)+VLOOKUP(A95,'Costdrivere 2023'!A96:L196,12,FALSE)</f>
        <v>14461243.881494848</v>
      </c>
      <c r="F95" s="111">
        <f>VLOOKUP(A95,'Costdrivere 2023'!A:AR,44,FALSE)</f>
        <v>11230121.789999999</v>
      </c>
      <c r="G95" s="110">
        <v>14314479</v>
      </c>
      <c r="H95" s="106">
        <v>4015954.7082466548</v>
      </c>
      <c r="I95" s="136">
        <v>1951114.35</v>
      </c>
      <c r="J95" s="108">
        <v>4794029.5779308267</v>
      </c>
      <c r="K95" s="109">
        <f t="shared" si="5"/>
        <v>10761098.636177482</v>
      </c>
      <c r="L95" s="137">
        <f t="shared" si="9"/>
        <v>25075577.63617748</v>
      </c>
      <c r="M95" s="110"/>
      <c r="N95" s="111"/>
      <c r="O95" s="108"/>
      <c r="P95" s="138"/>
      <c r="Q95" s="138">
        <f t="shared" si="6"/>
        <v>14314479</v>
      </c>
      <c r="R95" s="138">
        <f t="shared" si="7"/>
        <v>10761098.636177482</v>
      </c>
      <c r="S95" s="139">
        <f t="shared" si="8"/>
        <v>25075577.63617748</v>
      </c>
    </row>
    <row r="96" spans="1:19" ht="16.5" customHeight="1" x14ac:dyDescent="0.2">
      <c r="A96" s="64" t="s">
        <v>222</v>
      </c>
      <c r="B96" s="99" t="s">
        <v>221</v>
      </c>
      <c r="C96" s="100">
        <v>34.459016138414199</v>
      </c>
      <c r="D96" s="101">
        <f>VLOOKUP(A96,'Costdrivere 2023'!A:AN,40,FALSE)</f>
        <v>2.6922157120650485E-2</v>
      </c>
      <c r="E96" s="103">
        <f>VLOOKUP(A96,'Costdrivere 2023'!A97:L197,3,FALSE)+VLOOKUP(A96,'Costdrivere 2023'!A97:L197,4,FALSE)+VLOOKUP(A96,'Costdrivere 2023'!A97:L197,5,FALSE)+VLOOKUP(A96,'Costdrivere 2023'!A97:L197,6,FALSE)+VLOOKUP(A96,'Costdrivere 2023'!A97:L197,7,FALSE)+VLOOKUP(A96,'Costdrivere 2023'!A97:L197,8,FALSE)+VLOOKUP(A96,'Costdrivere 2023'!A97:L197,9,FALSE)+VLOOKUP(A96,'Costdrivere 2023'!A97:L197,10,FALSE)+VLOOKUP(A96,'Costdrivere 2023'!A97:L197,11,FALSE)+VLOOKUP(A96,'Costdrivere 2023'!A97:L197,12,FALSE)</f>
        <v>10795281.344140947</v>
      </c>
      <c r="F96" s="111">
        <f>VLOOKUP(A96,'Costdrivere 2023'!A:AR,44,FALSE)</f>
        <v>81458760.450000003</v>
      </c>
      <c r="G96" s="110">
        <v>16643265</v>
      </c>
      <c r="H96" s="106">
        <v>50881718.347280294</v>
      </c>
      <c r="I96" s="136">
        <v>1333444.03</v>
      </c>
      <c r="J96" s="108">
        <v>11972496.544089576</v>
      </c>
      <c r="K96" s="109">
        <f t="shared" si="5"/>
        <v>64187658.921369873</v>
      </c>
      <c r="L96" s="137">
        <f t="shared" si="9"/>
        <v>80830923.92136988</v>
      </c>
      <c r="M96" s="110"/>
      <c r="N96" s="111"/>
      <c r="O96" s="108"/>
      <c r="P96" s="138"/>
      <c r="Q96" s="138">
        <f t="shared" si="6"/>
        <v>16643265</v>
      </c>
      <c r="R96" s="138">
        <f t="shared" si="7"/>
        <v>64187658.921369873</v>
      </c>
      <c r="S96" s="139">
        <f t="shared" si="8"/>
        <v>80830923.92136988</v>
      </c>
    </row>
    <row r="97" spans="1:19" ht="16.5" customHeight="1" x14ac:dyDescent="0.2">
      <c r="A97" s="64" t="s">
        <v>224</v>
      </c>
      <c r="B97" s="99" t="s">
        <v>223</v>
      </c>
      <c r="C97" s="100">
        <v>35.199215562851201</v>
      </c>
      <c r="D97" s="101">
        <f>VLOOKUP(A97,'Costdrivere 2023'!A:AN,40,FALSE)</f>
        <v>3.5746453224397387E-2</v>
      </c>
      <c r="E97" s="103">
        <f>VLOOKUP(A97,'Costdrivere 2023'!A98:L198,3,FALSE)+VLOOKUP(A97,'Costdrivere 2023'!A98:L198,4,FALSE)+VLOOKUP(A97,'Costdrivere 2023'!A98:L198,5,FALSE)+VLOOKUP(A97,'Costdrivere 2023'!A98:L198,6,FALSE)+VLOOKUP(A97,'Costdrivere 2023'!A98:L198,7,FALSE)+VLOOKUP(A97,'Costdrivere 2023'!A98:L198,8,FALSE)+VLOOKUP(A97,'Costdrivere 2023'!A98:L198,9,FALSE)+VLOOKUP(A97,'Costdrivere 2023'!A98:L198,10,FALSE)+VLOOKUP(A97,'Costdrivere 2023'!A98:L198,11,FALSE)+VLOOKUP(A97,'Costdrivere 2023'!A98:L198,12,FALSE)</f>
        <v>62900380.640455127</v>
      </c>
      <c r="F97" s="111">
        <f>VLOOKUP(A97,'Costdrivere 2023'!A:AR,44,FALSE)</f>
        <v>255003858.75999999</v>
      </c>
      <c r="G97" s="110">
        <v>72796731</v>
      </c>
      <c r="H97" s="106">
        <v>108263331.1982996</v>
      </c>
      <c r="I97" s="136">
        <v>1920873</v>
      </c>
      <c r="J97" s="108">
        <v>37541564.040689938</v>
      </c>
      <c r="K97" s="109">
        <f t="shared" si="5"/>
        <v>147725768.23898953</v>
      </c>
      <c r="L97" s="137">
        <f t="shared" si="9"/>
        <v>220522499.23898953</v>
      </c>
      <c r="M97" s="110"/>
      <c r="N97" s="111"/>
      <c r="O97" s="108"/>
      <c r="P97" s="138"/>
      <c r="Q97" s="138">
        <f t="shared" si="6"/>
        <v>72796731</v>
      </c>
      <c r="R97" s="138">
        <f t="shared" si="7"/>
        <v>147725768.23898953</v>
      </c>
      <c r="S97" s="139">
        <f t="shared" si="8"/>
        <v>220522499.23898953</v>
      </c>
    </row>
    <row r="98" spans="1:19" ht="16.5" customHeight="1" x14ac:dyDescent="0.2">
      <c r="A98" s="64" t="s">
        <v>226</v>
      </c>
      <c r="B98" s="99" t="s">
        <v>225</v>
      </c>
      <c r="C98" s="100">
        <v>36.044262833296102</v>
      </c>
      <c r="D98" s="101">
        <f>VLOOKUP(A98,'Costdrivere 2023'!A:AN,40,FALSE)</f>
        <v>2.4209309179948763E-2</v>
      </c>
      <c r="E98" s="103">
        <f>VLOOKUP(A98,'Costdrivere 2023'!A99:L199,3,FALSE)+VLOOKUP(A98,'Costdrivere 2023'!A99:L199,4,FALSE)+VLOOKUP(A98,'Costdrivere 2023'!A99:L199,5,FALSE)+VLOOKUP(A98,'Costdrivere 2023'!A99:L199,6,FALSE)+VLOOKUP(A98,'Costdrivere 2023'!A99:L199,7,FALSE)+VLOOKUP(A98,'Costdrivere 2023'!A99:L199,8,FALSE)+VLOOKUP(A98,'Costdrivere 2023'!A99:L199,9,FALSE)+VLOOKUP(A98,'Costdrivere 2023'!A99:L199,10,FALSE)+VLOOKUP(A98,'Costdrivere 2023'!A99:L199,11,FALSE)+VLOOKUP(A98,'Costdrivere 2023'!A99:L199,12,FALSE)</f>
        <v>47666468.66306667</v>
      </c>
      <c r="F98" s="111">
        <f>VLOOKUP(A98,'Costdrivere 2023'!A:AR,44,FALSE)</f>
        <v>149228285.91</v>
      </c>
      <c r="G98" s="110">
        <v>51653266</v>
      </c>
      <c r="H98" s="106">
        <v>65663162.471349768</v>
      </c>
      <c r="I98" s="136">
        <v>457940.3</v>
      </c>
      <c r="J98" s="108">
        <v>20032293.241128691</v>
      </c>
      <c r="K98" s="109">
        <f t="shared" si="5"/>
        <v>86153396.012478456</v>
      </c>
      <c r="L98" s="137">
        <f t="shared" si="9"/>
        <v>137806662.01247847</v>
      </c>
      <c r="M98" s="110"/>
      <c r="N98" s="111"/>
      <c r="O98" s="108"/>
      <c r="P98" s="138"/>
      <c r="Q98" s="138">
        <f t="shared" si="6"/>
        <v>51653266</v>
      </c>
      <c r="R98" s="138">
        <f t="shared" si="7"/>
        <v>86153396.012478456</v>
      </c>
      <c r="S98" s="139">
        <f t="shared" si="8"/>
        <v>137806662.01247847</v>
      </c>
    </row>
    <row r="99" spans="1:19" ht="16.5" customHeight="1" x14ac:dyDescent="0.2">
      <c r="A99" s="64" t="s">
        <v>228</v>
      </c>
      <c r="B99" s="99" t="s">
        <v>227</v>
      </c>
      <c r="C99" s="100">
        <v>36.2168868686704</v>
      </c>
      <c r="D99" s="101">
        <f>VLOOKUP(A99,'Costdrivere 2023'!A:AN,40,FALSE)</f>
        <v>3.068120509980975E-2</v>
      </c>
      <c r="E99" s="103">
        <f>VLOOKUP(A99,'Costdrivere 2023'!A100:L200,3,FALSE)+VLOOKUP(A99,'Costdrivere 2023'!A100:L200,4,FALSE)+VLOOKUP(A99,'Costdrivere 2023'!A100:L200,5,FALSE)+VLOOKUP(A99,'Costdrivere 2023'!A100:L200,6,FALSE)+VLOOKUP(A99,'Costdrivere 2023'!A100:L200,7,FALSE)+VLOOKUP(A99,'Costdrivere 2023'!A100:L200,8,FALSE)+VLOOKUP(A99,'Costdrivere 2023'!A100:L200,9,FALSE)+VLOOKUP(A99,'Costdrivere 2023'!A100:L200,10,FALSE)+VLOOKUP(A99,'Costdrivere 2023'!A100:L200,11,FALSE)+VLOOKUP(A99,'Costdrivere 2023'!A100:L200,12,FALSE)</f>
        <v>36412170.0538413</v>
      </c>
      <c r="F99" s="111">
        <f>VLOOKUP(A99,'Costdrivere 2023'!A:AR,44,FALSE)</f>
        <v>103172775.20999999</v>
      </c>
      <c r="G99" s="110">
        <v>30473958</v>
      </c>
      <c r="H99" s="106">
        <v>48850713.725436248</v>
      </c>
      <c r="I99" s="136">
        <v>2682784</v>
      </c>
      <c r="J99" s="108">
        <v>14188489.707852585</v>
      </c>
      <c r="K99" s="109">
        <f t="shared" si="5"/>
        <v>65721987.433288835</v>
      </c>
      <c r="L99" s="137">
        <f t="shared" si="9"/>
        <v>96195945.433288842</v>
      </c>
      <c r="M99" s="110"/>
      <c r="N99" s="111"/>
      <c r="O99" s="108"/>
      <c r="P99" s="138"/>
      <c r="Q99" s="138">
        <f t="shared" si="6"/>
        <v>30473958</v>
      </c>
      <c r="R99" s="138">
        <f t="shared" si="7"/>
        <v>65721987.433288835</v>
      </c>
      <c r="S99" s="139">
        <f t="shared" si="8"/>
        <v>96195945.433288842</v>
      </c>
    </row>
    <row r="100" spans="1:19" ht="16.5" customHeight="1" x14ac:dyDescent="0.2">
      <c r="A100" s="64" t="s">
        <v>230</v>
      </c>
      <c r="B100" s="99" t="s">
        <v>229</v>
      </c>
      <c r="C100" s="100">
        <v>36.195473770780701</v>
      </c>
      <c r="D100" s="101">
        <f>VLOOKUP(A100,'Costdrivere 2023'!A:AN,40,FALSE)</f>
        <v>3.4626443137081436E-2</v>
      </c>
      <c r="E100" s="103">
        <f>VLOOKUP(A100,'Costdrivere 2023'!A101:L201,3,FALSE)+VLOOKUP(A100,'Costdrivere 2023'!A101:L201,4,FALSE)+VLOOKUP(A100,'Costdrivere 2023'!A101:L201,5,FALSE)+VLOOKUP(A100,'Costdrivere 2023'!A101:L201,6,FALSE)+VLOOKUP(A100,'Costdrivere 2023'!A101:L201,7,FALSE)+VLOOKUP(A100,'Costdrivere 2023'!A101:L201,8,FALSE)+VLOOKUP(A100,'Costdrivere 2023'!A101:L201,9,FALSE)+VLOOKUP(A100,'Costdrivere 2023'!A101:L201,10,FALSE)+VLOOKUP(A100,'Costdrivere 2023'!A101:L201,11,FALSE)+VLOOKUP(A100,'Costdrivere 2023'!A101:L201,12,FALSE)</f>
        <v>37478966.34214326</v>
      </c>
      <c r="F100" s="111">
        <f>VLOOKUP(A100,'Costdrivere 2023'!A:AR,44,FALSE)</f>
        <v>97701979.349999994</v>
      </c>
      <c r="G100" s="110">
        <v>32812241</v>
      </c>
      <c r="H100" s="106">
        <v>51010275.208409511</v>
      </c>
      <c r="I100" s="136">
        <v>2214533</v>
      </c>
      <c r="J100" s="108">
        <v>14057249.054643614</v>
      </c>
      <c r="K100" s="109">
        <f t="shared" si="5"/>
        <v>67282057.263053119</v>
      </c>
      <c r="L100" s="137">
        <f t="shared" si="9"/>
        <v>100094298.26305312</v>
      </c>
      <c r="M100" s="110"/>
      <c r="N100" s="111"/>
      <c r="O100" s="108"/>
      <c r="P100" s="138"/>
      <c r="Q100" s="138">
        <f t="shared" si="6"/>
        <v>32812241</v>
      </c>
      <c r="R100" s="138">
        <f t="shared" si="7"/>
        <v>67282057.263053119</v>
      </c>
      <c r="S100" s="139">
        <f t="shared" si="8"/>
        <v>100094298.26305312</v>
      </c>
    </row>
    <row r="101" spans="1:19" ht="16.5" customHeight="1" x14ac:dyDescent="0.2">
      <c r="A101" s="64" t="s">
        <v>232</v>
      </c>
      <c r="B101" s="99" t="s">
        <v>231</v>
      </c>
      <c r="C101" s="100">
        <v>35.875800710461696</v>
      </c>
      <c r="D101" s="101">
        <f>VLOOKUP(A101,'Costdrivere 2023'!A:AN,40,FALSE)</f>
        <v>7.4088449278278457E-2</v>
      </c>
      <c r="E101" s="103">
        <f>VLOOKUP(A101,'Costdrivere 2023'!A102:L202,3,FALSE)+VLOOKUP(A101,'Costdrivere 2023'!A102:L202,4,FALSE)+VLOOKUP(A101,'Costdrivere 2023'!A102:L202,5,FALSE)+VLOOKUP(A101,'Costdrivere 2023'!A102:L202,6,FALSE)+VLOOKUP(A101,'Costdrivere 2023'!A102:L202,7,FALSE)+VLOOKUP(A101,'Costdrivere 2023'!A102:L202,8,FALSE)+VLOOKUP(A101,'Costdrivere 2023'!A102:L202,9,FALSE)+VLOOKUP(A101,'Costdrivere 2023'!A102:L202,10,FALSE)+VLOOKUP(A101,'Costdrivere 2023'!A102:L202,11,FALSE)+VLOOKUP(A101,'Costdrivere 2023'!A102:L202,12,FALSE)</f>
        <v>90498351.770989329</v>
      </c>
      <c r="F101" s="111">
        <f>VLOOKUP(A101,'Costdrivere 2023'!A:AR,44,FALSE)</f>
        <v>250892021.03999999</v>
      </c>
      <c r="G101" s="110">
        <v>112158879</v>
      </c>
      <c r="H101" s="106">
        <v>140715180.27510294</v>
      </c>
      <c r="I101" s="136">
        <v>4958981.07</v>
      </c>
      <c r="J101" s="108">
        <v>57170903.492753603</v>
      </c>
      <c r="K101" s="109">
        <f t="shared" si="5"/>
        <v>202845064.83785653</v>
      </c>
      <c r="L101" s="137">
        <f t="shared" si="9"/>
        <v>315003943.83785653</v>
      </c>
      <c r="M101" s="110"/>
      <c r="N101" s="111"/>
      <c r="O101" s="108"/>
      <c r="P101" s="138"/>
      <c r="Q101" s="138">
        <f t="shared" si="6"/>
        <v>112158879</v>
      </c>
      <c r="R101" s="138">
        <f t="shared" si="7"/>
        <v>202845064.83785653</v>
      </c>
      <c r="S101" s="139">
        <f t="shared" si="8"/>
        <v>315003943.83785653</v>
      </c>
    </row>
    <row r="102" spans="1:19" ht="16.5" customHeight="1" x14ac:dyDescent="0.2">
      <c r="A102" s="64" t="s">
        <v>234</v>
      </c>
      <c r="B102" s="99" t="s">
        <v>233</v>
      </c>
      <c r="C102" s="100">
        <v>35.313762674356497</v>
      </c>
      <c r="D102" s="101">
        <f>VLOOKUP(A102,'Costdrivere 2023'!A:AN,40,FALSE)</f>
        <v>8.9197511039743077E-2</v>
      </c>
      <c r="E102" s="103">
        <f>VLOOKUP(A102,'Costdrivere 2023'!A103:L203,3,FALSE)+VLOOKUP(A102,'Costdrivere 2023'!A103:L203,4,FALSE)+VLOOKUP(A102,'Costdrivere 2023'!A103:L203,5,FALSE)+VLOOKUP(A102,'Costdrivere 2023'!A103:L203,6,FALSE)+VLOOKUP(A102,'Costdrivere 2023'!A103:L203,7,FALSE)+VLOOKUP(A102,'Costdrivere 2023'!A103:L203,8,FALSE)+VLOOKUP(A102,'Costdrivere 2023'!A103:L203,9,FALSE)+VLOOKUP(A102,'Costdrivere 2023'!A103:L203,10,FALSE)+VLOOKUP(A102,'Costdrivere 2023'!A103:L203,11,FALSE)+VLOOKUP(A102,'Costdrivere 2023'!A103:L203,12,FALSE)</f>
        <v>123864042.167445</v>
      </c>
      <c r="F102" s="111">
        <f>VLOOKUP(A102,'Costdrivere 2023'!A:AR,44,FALSE)</f>
        <v>419855965.99000001</v>
      </c>
      <c r="G102" s="110">
        <v>158220274</v>
      </c>
      <c r="H102" s="106">
        <v>191551378.64641574</v>
      </c>
      <c r="I102" s="136">
        <v>9553366</v>
      </c>
      <c r="J102" s="108">
        <v>96903864.119284883</v>
      </c>
      <c r="K102" s="109">
        <f t="shared" si="5"/>
        <v>298008608.76570064</v>
      </c>
      <c r="L102" s="137">
        <f t="shared" si="9"/>
        <v>456228882.76570064</v>
      </c>
      <c r="M102" s="110"/>
      <c r="N102" s="111"/>
      <c r="O102" s="108"/>
      <c r="P102" s="138"/>
      <c r="Q102" s="138">
        <f t="shared" si="6"/>
        <v>158220274</v>
      </c>
      <c r="R102" s="138">
        <f t="shared" si="7"/>
        <v>298008608.76570064</v>
      </c>
      <c r="S102" s="139">
        <f t="shared" si="8"/>
        <v>456228882.76570064</v>
      </c>
    </row>
    <row r="103" spans="1:19" ht="16.5" customHeight="1" x14ac:dyDescent="0.2">
      <c r="A103" s="64" t="s">
        <v>236</v>
      </c>
      <c r="B103" s="99" t="s">
        <v>235</v>
      </c>
      <c r="C103" s="100">
        <v>22.644629951566099</v>
      </c>
      <c r="D103" s="101">
        <f>VLOOKUP(A103,'Costdrivere 2023'!A:AN,40,FALSE)</f>
        <v>0</v>
      </c>
      <c r="E103" s="103">
        <f>VLOOKUP(A103,'Costdrivere 2023'!A104:L204,3,FALSE)+VLOOKUP(A103,'Costdrivere 2023'!A104:L204,4,FALSE)+VLOOKUP(A103,'Costdrivere 2023'!A104:L204,5,FALSE)+VLOOKUP(A103,'Costdrivere 2023'!A104:L204,6,FALSE)+VLOOKUP(A103,'Costdrivere 2023'!A104:L204,7,FALSE)+VLOOKUP(A103,'Costdrivere 2023'!A104:L204,8,FALSE)+VLOOKUP(A103,'Costdrivere 2023'!A104:L204,9,FALSE)+VLOOKUP(A103,'Costdrivere 2023'!A104:L204,10,FALSE)+VLOOKUP(A103,'Costdrivere 2023'!A104:L204,11,FALSE)+VLOOKUP(A103,'Costdrivere 2023'!A104:L204,12,FALSE)</f>
        <v>22987682.609392114</v>
      </c>
      <c r="F103" s="111">
        <f>VLOOKUP(A103,'Costdrivere 2023'!A:AR,44,FALSE)</f>
        <v>14639444.59</v>
      </c>
      <c r="G103" s="110">
        <v>16879262</v>
      </c>
      <c r="H103" s="106">
        <v>5579871.7536598649</v>
      </c>
      <c r="I103" s="136">
        <v>197363</v>
      </c>
      <c r="J103" s="108">
        <v>6637238.2266116114</v>
      </c>
      <c r="K103" s="109">
        <f t="shared" si="5"/>
        <v>12414472.980271477</v>
      </c>
      <c r="L103" s="137">
        <f t="shared" si="9"/>
        <v>29293734.980271477</v>
      </c>
      <c r="M103" s="110"/>
      <c r="N103" s="111"/>
      <c r="O103" s="108"/>
      <c r="P103" s="138"/>
      <c r="Q103" s="138">
        <f t="shared" si="6"/>
        <v>16879262</v>
      </c>
      <c r="R103" s="138">
        <f t="shared" si="7"/>
        <v>12414472.980271477</v>
      </c>
      <c r="S103" s="139">
        <f t="shared" si="8"/>
        <v>29293734.980271477</v>
      </c>
    </row>
    <row r="104" spans="1:19" ht="16.5" customHeight="1" thickBot="1" x14ac:dyDescent="0.25">
      <c r="A104" s="66" t="s">
        <v>238</v>
      </c>
      <c r="B104" s="112" t="s">
        <v>237</v>
      </c>
      <c r="C104" s="113">
        <v>24.742979218595298</v>
      </c>
      <c r="D104" s="114">
        <f>VLOOKUP(A104,'Costdrivere 2023'!A:AN,40,FALSE)</f>
        <v>0</v>
      </c>
      <c r="E104" s="116">
        <f>VLOOKUP(A104,'Costdrivere 2023'!A105:L205,3,FALSE)+VLOOKUP(A104,'Costdrivere 2023'!A105:L205,4,FALSE)+VLOOKUP(A104,'Costdrivere 2023'!A105:L205,5,FALSE)+VLOOKUP(A104,'Costdrivere 2023'!A105:L205,6,FALSE)+VLOOKUP(A104,'Costdrivere 2023'!A105:L205,7,FALSE)+VLOOKUP(A104,'Costdrivere 2023'!A105:L205,8,FALSE)+VLOOKUP(A104,'Costdrivere 2023'!A105:L205,9,FALSE)+VLOOKUP(A104,'Costdrivere 2023'!A105:L205,10,FALSE)+VLOOKUP(A104,'Costdrivere 2023'!A105:L205,11,FALSE)+VLOOKUP(A104,'Costdrivere 2023'!A105:L205,12,FALSE)</f>
        <v>12116073.727353375</v>
      </c>
      <c r="F104" s="124">
        <f>VLOOKUP(A104,'Costdrivere 2023'!A:AR,44,FALSE)</f>
        <v>18149030.920000002</v>
      </c>
      <c r="G104" s="123">
        <v>19785917</v>
      </c>
      <c r="H104" s="119">
        <v>3201674.1903717811</v>
      </c>
      <c r="I104" s="140">
        <v>622331</v>
      </c>
      <c r="J104" s="121">
        <v>6698018.1814268054</v>
      </c>
      <c r="K104" s="122">
        <f t="shared" si="5"/>
        <v>10522023.371798586</v>
      </c>
      <c r="L104" s="141">
        <f t="shared" si="9"/>
        <v>30307940.371798586</v>
      </c>
      <c r="M104" s="123">
        <v>1638356</v>
      </c>
      <c r="N104" s="124"/>
      <c r="O104" s="121"/>
      <c r="P104" s="142"/>
      <c r="Q104" s="142">
        <f t="shared" si="6"/>
        <v>19785917</v>
      </c>
      <c r="R104" s="142">
        <f t="shared" si="7"/>
        <v>8883667.3717985861</v>
      </c>
      <c r="S104" s="143">
        <f t="shared" si="8"/>
        <v>28669584.371798586</v>
      </c>
    </row>
    <row r="105" spans="1:19" ht="13.5" thickTop="1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</row>
    <row r="106" spans="1:19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</row>
  </sheetData>
  <mergeCells count="5">
    <mergeCell ref="C1:D1"/>
    <mergeCell ref="E1:F1"/>
    <mergeCell ref="H1:K1"/>
    <mergeCell ref="N1:O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8AA8-443B-4FE3-8D15-206C4841D946}">
  <sheetPr codeName="NVM_0"/>
  <dimension ref="A1:S106"/>
  <sheetViews>
    <sheetView workbookViewId="0"/>
  </sheetViews>
  <sheetFormatPr defaultRowHeight="12.75" x14ac:dyDescent="0.2"/>
  <cols>
    <col min="1" max="1" width="11.28515625" style="9" bestFit="1" customWidth="1"/>
    <col min="2" max="2" width="36.85546875" style="9" bestFit="1" customWidth="1"/>
    <col min="3" max="4" width="16.85546875" style="9" customWidth="1"/>
    <col min="5" max="5" width="15.7109375" style="9" customWidth="1"/>
    <col min="6" max="6" width="16.7109375" style="9" customWidth="1"/>
    <col min="7" max="7" width="20.28515625" style="9" bestFit="1" customWidth="1"/>
    <col min="8" max="8" width="17.28515625" style="9" customWidth="1"/>
    <col min="9" max="9" width="20.28515625" style="9" bestFit="1" customWidth="1"/>
    <col min="10" max="10" width="16.7109375" style="9" customWidth="1"/>
    <col min="11" max="11" width="19.5703125" style="9" customWidth="1"/>
    <col min="12" max="12" width="26.28515625" style="9" customWidth="1"/>
    <col min="13" max="13" width="19.28515625" style="9" bestFit="1" customWidth="1"/>
    <col min="14" max="14" width="23.5703125" style="9" bestFit="1" customWidth="1"/>
    <col min="15" max="18" width="23.5703125" style="9" customWidth="1"/>
    <col min="19" max="19" width="21.5703125" style="9" customWidth="1"/>
    <col min="20" max="20" width="19.28515625" style="9" bestFit="1" customWidth="1"/>
    <col min="21" max="16384" width="9.140625" style="9"/>
  </cols>
  <sheetData>
    <row r="1" spans="1:19" s="38" customFormat="1" ht="34.5" customHeight="1" thickBot="1" x14ac:dyDescent="0.25">
      <c r="A1" s="125"/>
      <c r="B1" s="68"/>
      <c r="C1" s="261" t="s">
        <v>296</v>
      </c>
      <c r="D1" s="262"/>
      <c r="E1" s="261" t="s">
        <v>297</v>
      </c>
      <c r="F1" s="263"/>
      <c r="G1" s="126" t="s">
        <v>298</v>
      </c>
      <c r="H1" s="264" t="s">
        <v>299</v>
      </c>
      <c r="I1" s="263"/>
      <c r="J1" s="263"/>
      <c r="K1" s="265"/>
      <c r="L1" s="70" t="s">
        <v>300</v>
      </c>
      <c r="M1" s="127" t="s">
        <v>301</v>
      </c>
      <c r="N1" s="264" t="s">
        <v>302</v>
      </c>
      <c r="O1" s="262"/>
      <c r="P1" s="127"/>
      <c r="Q1" s="261" t="s">
        <v>303</v>
      </c>
      <c r="R1" s="263"/>
      <c r="S1" s="262"/>
    </row>
    <row r="2" spans="1:19" s="144" customFormat="1" hidden="1" x14ac:dyDescent="0.2">
      <c r="A2" s="128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s="86" customFormat="1" ht="78.75" customHeight="1" thickBot="1" x14ac:dyDescent="0.3">
      <c r="A3" s="75" t="s">
        <v>281</v>
      </c>
      <c r="B3" s="76" t="s">
        <v>282</v>
      </c>
      <c r="C3" s="77" t="s">
        <v>304</v>
      </c>
      <c r="D3" s="78" t="s">
        <v>318</v>
      </c>
      <c r="E3" s="62" t="s">
        <v>306</v>
      </c>
      <c r="F3" s="82" t="s">
        <v>307</v>
      </c>
      <c r="G3" s="81" t="s">
        <v>6</v>
      </c>
      <c r="H3" s="82" t="s">
        <v>308</v>
      </c>
      <c r="I3" s="83" t="s">
        <v>309</v>
      </c>
      <c r="J3" s="84" t="s">
        <v>310</v>
      </c>
      <c r="K3" s="85" t="s">
        <v>311</v>
      </c>
      <c r="L3" s="129" t="s">
        <v>518</v>
      </c>
      <c r="M3" s="84" t="s">
        <v>301</v>
      </c>
      <c r="N3" s="82" t="s">
        <v>313</v>
      </c>
      <c r="O3" s="84" t="s">
        <v>519</v>
      </c>
      <c r="P3" s="130" t="s">
        <v>319</v>
      </c>
      <c r="Q3" s="130" t="s">
        <v>315</v>
      </c>
      <c r="R3" s="131" t="s">
        <v>316</v>
      </c>
      <c r="S3" s="131" t="s">
        <v>317</v>
      </c>
    </row>
    <row r="4" spans="1:19" ht="16.5" customHeight="1" x14ac:dyDescent="0.2">
      <c r="A4" s="63" t="s">
        <v>38</v>
      </c>
      <c r="B4" s="87" t="s">
        <v>37</v>
      </c>
      <c r="C4" s="88">
        <v>47.081288853818201</v>
      </c>
      <c r="D4" s="145">
        <f>VLOOKUP(A4,'Costdrivere 2024'!A:AN,40,FALSE)</f>
        <v>0.13252065945812605</v>
      </c>
      <c r="E4" s="91">
        <f>VLOOKUP(A4,'Costdrivere 2024'!A5:L105,3,FALSE)+VLOOKUP(A4,'Costdrivere 2024'!A5:L105,4,FALSE)+VLOOKUP(A4,'Costdrivere 2024'!A5:L105,5,FALSE)+VLOOKUP(A4,'Costdrivere 2024'!A5:L105,6,FALSE)+VLOOKUP(A4,'Costdrivere 2024'!A5:L105,7,FALSE)+VLOOKUP(A4,'Costdrivere 2024'!A5:L105,8,FALSE)+VLOOKUP(A4,'Costdrivere 2024'!A5:L105,9,FALSE)+VLOOKUP(A4,'Costdrivere 2024'!A5:L105,10,FALSE)+VLOOKUP(A4,'Costdrivere 2024'!A5:L105,11,FALSE)+VLOOKUP(A4,'Costdrivere 2024'!A5:L105,12,FALSE)</f>
        <v>9062394.7479789257</v>
      </c>
      <c r="F4" s="98">
        <f>VLOOKUP(A4,'Costdrivere 2024'!A:AR,44,FALSE)</f>
        <v>53238446.439999998</v>
      </c>
      <c r="G4" s="97">
        <v>10587402</v>
      </c>
      <c r="H4" s="93">
        <v>29895495.68970478</v>
      </c>
      <c r="I4" s="94">
        <v>1794000</v>
      </c>
      <c r="J4" s="95">
        <v>8326005.8431287622</v>
      </c>
      <c r="K4" s="96">
        <f t="shared" ref="K4:K67" si="0">SUM(H4:J4)</f>
        <v>40015501.532833539</v>
      </c>
      <c r="L4" s="133">
        <f>G4+K4</f>
        <v>50602903.532833539</v>
      </c>
      <c r="M4" s="95"/>
      <c r="N4" s="98"/>
      <c r="O4" s="95"/>
      <c r="P4" s="134"/>
      <c r="Q4" s="134">
        <f>G4-N4+P4</f>
        <v>10587402</v>
      </c>
      <c r="R4" s="146">
        <f>K4-M4-O4</f>
        <v>40015501.532833539</v>
      </c>
      <c r="S4" s="135">
        <f>Q4+R4</f>
        <v>50602903.532833539</v>
      </c>
    </row>
    <row r="5" spans="1:19" ht="16.5" customHeight="1" x14ac:dyDescent="0.2">
      <c r="A5" s="64" t="s">
        <v>40</v>
      </c>
      <c r="B5" s="99" t="s">
        <v>39</v>
      </c>
      <c r="C5" s="100">
        <v>35.061312877773801</v>
      </c>
      <c r="D5" s="147">
        <f>VLOOKUP(A5,'Costdrivere 2024'!A:AN,40,FALSE)</f>
        <v>4.7228775865403208E-2</v>
      </c>
      <c r="E5" s="103">
        <f>VLOOKUP(A5,'Costdrivere 2024'!A6:L106,3,FALSE)+VLOOKUP(A5,'Costdrivere 2024'!A6:L106,4,FALSE)+VLOOKUP(A5,'Costdrivere 2024'!A6:L106,5,FALSE)+VLOOKUP(A5,'Costdrivere 2024'!A6:L106,6,FALSE)+VLOOKUP(A5,'Costdrivere 2024'!A6:L106,7,FALSE)+VLOOKUP(A5,'Costdrivere 2024'!A6:L106,8,FALSE)+VLOOKUP(A5,'Costdrivere 2024'!A6:L106,9,FALSE)+VLOOKUP(A5,'Costdrivere 2024'!A6:L106,10,FALSE)+VLOOKUP(A5,'Costdrivere 2024'!A6:L106,11,FALSE)+VLOOKUP(A5,'Costdrivere 2024'!A6:L106,12,FALSE)</f>
        <v>14256806.131866219</v>
      </c>
      <c r="F5" s="111">
        <f>VLOOKUP(A5,'Costdrivere 2024'!A:AR,44,FALSE)</f>
        <v>45552214.659999996</v>
      </c>
      <c r="G5" s="110">
        <v>16700905</v>
      </c>
      <c r="H5" s="106">
        <v>25033658.95348379</v>
      </c>
      <c r="I5" s="136">
        <v>4701000</v>
      </c>
      <c r="J5" s="108">
        <v>14747834.392771933</v>
      </c>
      <c r="K5" s="109">
        <f t="shared" si="0"/>
        <v>44482493.34625572</v>
      </c>
      <c r="L5" s="137">
        <f t="shared" ref="L5:L68" si="1">G5+K5</f>
        <v>61183398.34625572</v>
      </c>
      <c r="M5" s="108"/>
      <c r="N5" s="111"/>
      <c r="O5" s="108"/>
      <c r="P5" s="138"/>
      <c r="Q5" s="138">
        <f t="shared" ref="Q5:Q68" si="2">G5-N5+P5</f>
        <v>16700905</v>
      </c>
      <c r="R5" s="148">
        <f t="shared" ref="R5:R68" si="3">K5-M5-O5</f>
        <v>44482493.34625572</v>
      </c>
      <c r="S5" s="139">
        <f t="shared" ref="S5:S68" si="4">Q5+R5</f>
        <v>61183398.34625572</v>
      </c>
    </row>
    <row r="6" spans="1:19" ht="16.5" customHeight="1" x14ac:dyDescent="0.2">
      <c r="A6" s="64" t="s">
        <v>42</v>
      </c>
      <c r="B6" s="99" t="s">
        <v>41</v>
      </c>
      <c r="C6" s="100">
        <v>32.256190305062098</v>
      </c>
      <c r="D6" s="147">
        <v>2.4281795092965307E-2</v>
      </c>
      <c r="E6" s="103">
        <v>55497217.891001903</v>
      </c>
      <c r="F6" s="111">
        <v>178527783.63999999</v>
      </c>
      <c r="G6" s="110">
        <v>64244565</v>
      </c>
      <c r="H6" s="106">
        <v>93354287.912025914</v>
      </c>
      <c r="I6" s="136">
        <v>3820773</v>
      </c>
      <c r="J6" s="108">
        <v>29028235.199949879</v>
      </c>
      <c r="K6" s="109">
        <v>126203296.11197579</v>
      </c>
      <c r="L6" s="137">
        <v>190447861.11197579</v>
      </c>
      <c r="M6" s="108"/>
      <c r="N6" s="111"/>
      <c r="O6" s="108"/>
      <c r="P6" s="138"/>
      <c r="Q6" s="138">
        <v>64244565</v>
      </c>
      <c r="R6" s="148">
        <v>126203296.11197579</v>
      </c>
      <c r="S6" s="139">
        <v>190447861.11197579</v>
      </c>
    </row>
    <row r="7" spans="1:19" ht="16.5" customHeight="1" x14ac:dyDescent="0.2">
      <c r="A7" s="65" t="s">
        <v>44</v>
      </c>
      <c r="B7" s="99" t="s">
        <v>43</v>
      </c>
      <c r="C7" s="100">
        <v>38.147933536572701</v>
      </c>
      <c r="D7" s="147">
        <f>VLOOKUP(A7,'Costdrivere 2024'!A:AN,40,FALSE)</f>
        <v>2.1044118467287636E-2</v>
      </c>
      <c r="E7" s="103">
        <f>VLOOKUP(A7,'Costdrivere 2024'!A8:L108,3,FALSE)+VLOOKUP(A7,'Costdrivere 2024'!A8:L108,4,FALSE)+VLOOKUP(A7,'Costdrivere 2024'!A8:L108,5,FALSE)+VLOOKUP(A7,'Costdrivere 2024'!A8:L108,6,FALSE)+VLOOKUP(A7,'Costdrivere 2024'!A8:L108,7,FALSE)+VLOOKUP(A7,'Costdrivere 2024'!A8:L108,8,FALSE)+VLOOKUP(A7,'Costdrivere 2024'!A8:L108,9,FALSE)+VLOOKUP(A7,'Costdrivere 2024'!A8:L108,10,FALSE)+VLOOKUP(A7,'Costdrivere 2024'!A8:L108,11,FALSE)+VLOOKUP(A7,'Costdrivere 2024'!A8:L108,12,FALSE)</f>
        <v>40400488.052564934</v>
      </c>
      <c r="F7" s="111">
        <f>VLOOKUP(A7,'Costdrivere 2024'!A:AR,44,FALSE)</f>
        <v>154068500.66</v>
      </c>
      <c r="G7" s="110">
        <v>34590766</v>
      </c>
      <c r="H7" s="106">
        <v>88627687.25856857</v>
      </c>
      <c r="I7" s="136">
        <v>1144000</v>
      </c>
      <c r="J7" s="108">
        <v>27422084.130419899</v>
      </c>
      <c r="K7" s="109">
        <f t="shared" si="0"/>
        <v>117193771.38898847</v>
      </c>
      <c r="L7" s="137">
        <f t="shared" si="1"/>
        <v>151784537.38898847</v>
      </c>
      <c r="M7" s="108"/>
      <c r="N7" s="111"/>
      <c r="O7" s="108"/>
      <c r="P7" s="138"/>
      <c r="Q7" s="138">
        <f t="shared" si="2"/>
        <v>34590766</v>
      </c>
      <c r="R7" s="148">
        <f t="shared" si="3"/>
        <v>117193771.38898847</v>
      </c>
      <c r="S7" s="139">
        <f t="shared" si="4"/>
        <v>151784537.38898847</v>
      </c>
    </row>
    <row r="8" spans="1:19" ht="16.5" customHeight="1" x14ac:dyDescent="0.2">
      <c r="A8" s="64" t="s">
        <v>46</v>
      </c>
      <c r="B8" s="99" t="s">
        <v>45</v>
      </c>
      <c r="C8" s="100">
        <v>13.8999263339535</v>
      </c>
      <c r="D8" s="147">
        <f>VLOOKUP(A8,'Costdrivere 2024'!A:AN,40,FALSE)</f>
        <v>0</v>
      </c>
      <c r="E8" s="103">
        <f>VLOOKUP(A8,'Costdrivere 2024'!A9:L109,3,FALSE)+VLOOKUP(A8,'Costdrivere 2024'!A9:L109,4,FALSE)+VLOOKUP(A8,'Costdrivere 2024'!A9:L109,5,FALSE)+VLOOKUP(A8,'Costdrivere 2024'!A9:L109,6,FALSE)+VLOOKUP(A8,'Costdrivere 2024'!A9:L109,7,FALSE)+VLOOKUP(A8,'Costdrivere 2024'!A9:L109,8,FALSE)+VLOOKUP(A8,'Costdrivere 2024'!A9:L109,9,FALSE)+VLOOKUP(A8,'Costdrivere 2024'!A9:L109,10,FALSE)+VLOOKUP(A8,'Costdrivere 2024'!A9:L109,11,FALSE)+VLOOKUP(A8,'Costdrivere 2024'!A9:L109,12,FALSE)</f>
        <v>21435313.736911967</v>
      </c>
      <c r="F8" s="111">
        <f>VLOOKUP(A8,'Costdrivere 2024'!A:AR,44,FALSE)</f>
        <v>21088114.949999999</v>
      </c>
      <c r="G8" s="110">
        <v>16472364</v>
      </c>
      <c r="H8" s="106">
        <v>4735662.9583173692</v>
      </c>
      <c r="I8" s="136">
        <v>5289236</v>
      </c>
      <c r="J8" s="108">
        <v>16482136.716908459</v>
      </c>
      <c r="K8" s="109">
        <f t="shared" si="0"/>
        <v>26507035.675225828</v>
      </c>
      <c r="L8" s="137">
        <f t="shared" si="1"/>
        <v>42979399.675225824</v>
      </c>
      <c r="M8" s="108">
        <v>2837313</v>
      </c>
      <c r="N8" s="111">
        <v>0</v>
      </c>
      <c r="O8" s="108">
        <v>1869976</v>
      </c>
      <c r="P8" s="138"/>
      <c r="Q8" s="138">
        <f t="shared" si="2"/>
        <v>16472364</v>
      </c>
      <c r="R8" s="148">
        <f t="shared" si="3"/>
        <v>21799746.675225828</v>
      </c>
      <c r="S8" s="139">
        <f t="shared" si="4"/>
        <v>38272110.675225824</v>
      </c>
    </row>
    <row r="9" spans="1:19" ht="16.5" customHeight="1" x14ac:dyDescent="0.2">
      <c r="A9" s="64" t="s">
        <v>48</v>
      </c>
      <c r="B9" s="99" t="s">
        <v>47</v>
      </c>
      <c r="C9" s="100">
        <v>32.164348710673103</v>
      </c>
      <c r="D9" s="147">
        <f>VLOOKUP(A9,'Costdrivere 2024'!A:AN,40,FALSE)</f>
        <v>2.2758967145584248E-2</v>
      </c>
      <c r="E9" s="103">
        <f>VLOOKUP(A9,'Costdrivere 2024'!A10:L110,3,FALSE)+VLOOKUP(A9,'Costdrivere 2024'!A10:L110,4,FALSE)+VLOOKUP(A9,'Costdrivere 2024'!A10:L110,5,FALSE)+VLOOKUP(A9,'Costdrivere 2024'!A10:L110,6,FALSE)+VLOOKUP(A9,'Costdrivere 2024'!A10:L110,7,FALSE)+VLOOKUP(A9,'Costdrivere 2024'!A10:L110,8,FALSE)+VLOOKUP(A9,'Costdrivere 2024'!A10:L110,9,FALSE)+VLOOKUP(A9,'Costdrivere 2024'!A10:L110,10,FALSE)+VLOOKUP(A9,'Costdrivere 2024'!A10:L110,11,FALSE)+VLOOKUP(A9,'Costdrivere 2024'!A10:L110,12,FALSE)</f>
        <v>18420059.553017072</v>
      </c>
      <c r="F9" s="111">
        <f>VLOOKUP(A9,'Costdrivere 2024'!A:AR,44,FALSE)</f>
        <v>94461165.959999993</v>
      </c>
      <c r="G9" s="110">
        <v>21781897</v>
      </c>
      <c r="H9" s="106">
        <v>57307086.425097577</v>
      </c>
      <c r="I9" s="136">
        <v>7829559</v>
      </c>
      <c r="J9" s="108">
        <v>21619934.345612239</v>
      </c>
      <c r="K9" s="109">
        <f t="shared" si="0"/>
        <v>86756579.770709813</v>
      </c>
      <c r="L9" s="137">
        <f t="shared" si="1"/>
        <v>108538476.77070981</v>
      </c>
      <c r="M9" s="108"/>
      <c r="N9" s="111">
        <v>0</v>
      </c>
      <c r="O9" s="108">
        <v>1926586</v>
      </c>
      <c r="P9" s="138"/>
      <c r="Q9" s="138">
        <f t="shared" si="2"/>
        <v>21781897</v>
      </c>
      <c r="R9" s="148">
        <f t="shared" si="3"/>
        <v>84829993.770709813</v>
      </c>
      <c r="S9" s="139">
        <f t="shared" si="4"/>
        <v>106611890.77070981</v>
      </c>
    </row>
    <row r="10" spans="1:19" ht="16.5" customHeight="1" x14ac:dyDescent="0.2">
      <c r="A10" s="64" t="s">
        <v>50</v>
      </c>
      <c r="B10" s="99" t="s">
        <v>49</v>
      </c>
      <c r="C10" s="100">
        <v>38.543496700466399</v>
      </c>
      <c r="D10" s="147">
        <f>VLOOKUP(A10,'Costdrivere 2024'!A:AN,40,FALSE)</f>
        <v>3.9938880469079979E-2</v>
      </c>
      <c r="E10" s="103">
        <f>VLOOKUP(A10,'Costdrivere 2024'!A11:L111,3,FALSE)+VLOOKUP(A10,'Costdrivere 2024'!A11:L111,4,FALSE)+VLOOKUP(A10,'Costdrivere 2024'!A11:L111,5,FALSE)+VLOOKUP(A10,'Costdrivere 2024'!A11:L111,6,FALSE)+VLOOKUP(A10,'Costdrivere 2024'!A11:L111,7,FALSE)+VLOOKUP(A10,'Costdrivere 2024'!A11:L111,8,FALSE)+VLOOKUP(A10,'Costdrivere 2024'!A11:L111,9,FALSE)+VLOOKUP(A10,'Costdrivere 2024'!A11:L111,10,FALSE)+VLOOKUP(A10,'Costdrivere 2024'!A11:L111,11,FALSE)+VLOOKUP(A10,'Costdrivere 2024'!A11:L111,12,FALSE)</f>
        <v>11346130.616664268</v>
      </c>
      <c r="F10" s="111">
        <f>VLOOKUP(A10,'Costdrivere 2024'!A:AR,44,FALSE)</f>
        <v>54949139.140000001</v>
      </c>
      <c r="G10" s="110">
        <v>12893129</v>
      </c>
      <c r="H10" s="106">
        <v>25212875.720177971</v>
      </c>
      <c r="I10" s="136">
        <v>408000</v>
      </c>
      <c r="J10" s="108">
        <v>9855817.4353889003</v>
      </c>
      <c r="K10" s="109">
        <f t="shared" si="0"/>
        <v>35476693.155566871</v>
      </c>
      <c r="L10" s="137">
        <f t="shared" si="1"/>
        <v>48369822.155566871</v>
      </c>
      <c r="M10" s="108"/>
      <c r="N10" s="111"/>
      <c r="O10" s="108"/>
      <c r="P10" s="138"/>
      <c r="Q10" s="138">
        <f t="shared" si="2"/>
        <v>12893129</v>
      </c>
      <c r="R10" s="148">
        <f t="shared" si="3"/>
        <v>35476693.155566871</v>
      </c>
      <c r="S10" s="139">
        <f t="shared" si="4"/>
        <v>48369822.155566871</v>
      </c>
    </row>
    <row r="11" spans="1:19" ht="16.5" customHeight="1" x14ac:dyDescent="0.2">
      <c r="A11" s="64" t="s">
        <v>52</v>
      </c>
      <c r="B11" s="99" t="s">
        <v>51</v>
      </c>
      <c r="C11" s="100">
        <v>21.672294433728101</v>
      </c>
      <c r="D11" s="147">
        <f>VLOOKUP(A11,'Costdrivere 2024'!A:AN,40,FALSE)</f>
        <v>2.6666666666666666E-3</v>
      </c>
      <c r="E11" s="103">
        <f>VLOOKUP(A11,'Costdrivere 2024'!A12:L112,3,FALSE)+VLOOKUP(A11,'Costdrivere 2024'!A12:L112,4,FALSE)+VLOOKUP(A11,'Costdrivere 2024'!A12:L112,5,FALSE)+VLOOKUP(A11,'Costdrivere 2024'!A12:L112,6,FALSE)+VLOOKUP(A11,'Costdrivere 2024'!A12:L112,7,FALSE)+VLOOKUP(A11,'Costdrivere 2024'!A12:L112,8,FALSE)+VLOOKUP(A11,'Costdrivere 2024'!A12:L112,9,FALSE)+VLOOKUP(A11,'Costdrivere 2024'!A12:L112,10,FALSE)+VLOOKUP(A11,'Costdrivere 2024'!A12:L112,11,FALSE)+VLOOKUP(A11,'Costdrivere 2024'!A12:L112,12,FALSE)</f>
        <v>150979357.48264226</v>
      </c>
      <c r="F11" s="111">
        <f>VLOOKUP(A11,'Costdrivere 2024'!A:AR,44,FALSE)</f>
        <v>261164228.75</v>
      </c>
      <c r="G11" s="110">
        <v>195164741</v>
      </c>
      <c r="H11" s="106">
        <v>43458762.943617642</v>
      </c>
      <c r="I11" s="136">
        <v>8504815.1799999997</v>
      </c>
      <c r="J11" s="108">
        <v>125023497.3364934</v>
      </c>
      <c r="K11" s="109">
        <f t="shared" si="0"/>
        <v>176987075.46011105</v>
      </c>
      <c r="L11" s="137">
        <f t="shared" si="1"/>
        <v>372151816.46011102</v>
      </c>
      <c r="M11" s="108">
        <v>2413673</v>
      </c>
      <c r="N11" s="111"/>
      <c r="O11" s="108"/>
      <c r="P11" s="138"/>
      <c r="Q11" s="138">
        <f t="shared" si="2"/>
        <v>195164741</v>
      </c>
      <c r="R11" s="148">
        <f t="shared" si="3"/>
        <v>174573402.46011105</v>
      </c>
      <c r="S11" s="139">
        <f t="shared" si="4"/>
        <v>369738143.46011102</v>
      </c>
    </row>
    <row r="12" spans="1:19" ht="16.5" customHeight="1" x14ac:dyDescent="0.2">
      <c r="A12" s="64" t="s">
        <v>54</v>
      </c>
      <c r="B12" s="99" t="s">
        <v>53</v>
      </c>
      <c r="C12" s="100">
        <v>36.3940941500978</v>
      </c>
      <c r="D12" s="147">
        <f>VLOOKUP(A12,'Costdrivere 2024'!A:AN,40,FALSE)</f>
        <v>1.7373175816539263E-4</v>
      </c>
      <c r="E12" s="103">
        <f>VLOOKUP(A12,'Costdrivere 2024'!A13:L113,3,FALSE)+VLOOKUP(A12,'Costdrivere 2024'!A13:L113,4,FALSE)+VLOOKUP(A12,'Costdrivere 2024'!A13:L113,5,FALSE)+VLOOKUP(A12,'Costdrivere 2024'!A13:L113,6,FALSE)+VLOOKUP(A12,'Costdrivere 2024'!A13:L113,7,FALSE)+VLOOKUP(A12,'Costdrivere 2024'!A13:L113,8,FALSE)+VLOOKUP(A12,'Costdrivere 2024'!A13:L113,9,FALSE)+VLOOKUP(A12,'Costdrivere 2024'!A13:L113,10,FALSE)+VLOOKUP(A12,'Costdrivere 2024'!A13:L113,11,FALSE)+VLOOKUP(A12,'Costdrivere 2024'!A13:L113,12,FALSE)</f>
        <v>56978145.121469542</v>
      </c>
      <c r="F12" s="111">
        <f>VLOOKUP(A12,'Costdrivere 2024'!A:AR,44,FALSE)</f>
        <v>85788916.549999997</v>
      </c>
      <c r="G12" s="110">
        <v>70384649</v>
      </c>
      <c r="H12" s="106">
        <v>27961838.623107843</v>
      </c>
      <c r="I12" s="136">
        <v>3473026.46</v>
      </c>
      <c r="J12" s="108">
        <v>28058510.2760293</v>
      </c>
      <c r="K12" s="109">
        <f t="shared" si="0"/>
        <v>59493375.359137148</v>
      </c>
      <c r="L12" s="137">
        <f t="shared" si="1"/>
        <v>129878024.35913715</v>
      </c>
      <c r="M12" s="108"/>
      <c r="N12" s="111"/>
      <c r="O12" s="108"/>
      <c r="P12" s="138"/>
      <c r="Q12" s="138">
        <f t="shared" si="2"/>
        <v>70384649</v>
      </c>
      <c r="R12" s="148">
        <f t="shared" si="3"/>
        <v>59493375.359137148</v>
      </c>
      <c r="S12" s="139">
        <f t="shared" si="4"/>
        <v>129878024.35913715</v>
      </c>
    </row>
    <row r="13" spans="1:19" ht="16.5" customHeight="1" x14ac:dyDescent="0.2">
      <c r="A13" s="64" t="s">
        <v>56</v>
      </c>
      <c r="B13" s="99" t="s">
        <v>55</v>
      </c>
      <c r="C13" s="100">
        <v>38.817990431164802</v>
      </c>
      <c r="D13" s="147">
        <f>VLOOKUP(A13,'Costdrivere 2024'!A:AN,40,FALSE)</f>
        <v>3.8560341758632967E-2</v>
      </c>
      <c r="E13" s="103">
        <f>VLOOKUP(A13,'Costdrivere 2024'!A14:L114,3,FALSE)+VLOOKUP(A13,'Costdrivere 2024'!A14:L114,4,FALSE)+VLOOKUP(A13,'Costdrivere 2024'!A14:L114,5,FALSE)+VLOOKUP(A13,'Costdrivere 2024'!A14:L114,6,FALSE)+VLOOKUP(A13,'Costdrivere 2024'!A14:L114,7,FALSE)+VLOOKUP(A13,'Costdrivere 2024'!A14:L114,8,FALSE)+VLOOKUP(A13,'Costdrivere 2024'!A14:L114,9,FALSE)+VLOOKUP(A13,'Costdrivere 2024'!A14:L114,10,FALSE)+VLOOKUP(A13,'Costdrivere 2024'!A14:L114,11,FALSE)+VLOOKUP(A13,'Costdrivere 2024'!A14:L114,12,FALSE)</f>
        <v>24309016.451490641</v>
      </c>
      <c r="F13" s="111">
        <f>VLOOKUP(A13,'Costdrivere 2024'!A:AR,44,FALSE)</f>
        <v>75322532.549999997</v>
      </c>
      <c r="G13" s="110">
        <v>34105914</v>
      </c>
      <c r="H13" s="106">
        <v>39547333.297403857</v>
      </c>
      <c r="I13" s="136">
        <v>204413.22</v>
      </c>
      <c r="J13" s="108">
        <v>10203102.983436115</v>
      </c>
      <c r="K13" s="109">
        <f t="shared" si="0"/>
        <v>49954849.500839971</v>
      </c>
      <c r="L13" s="137">
        <f t="shared" si="1"/>
        <v>84060763.500839978</v>
      </c>
      <c r="M13" s="108"/>
      <c r="N13" s="111"/>
      <c r="O13" s="108"/>
      <c r="P13" s="138"/>
      <c r="Q13" s="138">
        <f t="shared" si="2"/>
        <v>34105914</v>
      </c>
      <c r="R13" s="148">
        <f t="shared" si="3"/>
        <v>49954849.500839971</v>
      </c>
      <c r="S13" s="139">
        <f t="shared" si="4"/>
        <v>84060763.500839978</v>
      </c>
    </row>
    <row r="14" spans="1:19" ht="16.5" customHeight="1" x14ac:dyDescent="0.2">
      <c r="A14" s="64" t="s">
        <v>58</v>
      </c>
      <c r="B14" s="99" t="s">
        <v>57</v>
      </c>
      <c r="C14" s="100">
        <v>49.045778376030597</v>
      </c>
      <c r="D14" s="147">
        <f>VLOOKUP(A14,'Costdrivere 2024'!A:AN,40,FALSE)</f>
        <v>0.14157594936708862</v>
      </c>
      <c r="E14" s="103">
        <f>VLOOKUP(A14,'Costdrivere 2024'!A15:L115,3,FALSE)+VLOOKUP(A14,'Costdrivere 2024'!A15:L115,4,FALSE)+VLOOKUP(A14,'Costdrivere 2024'!A15:L115,5,FALSE)+VLOOKUP(A14,'Costdrivere 2024'!A15:L115,6,FALSE)+VLOOKUP(A14,'Costdrivere 2024'!A15:L115,7,FALSE)+VLOOKUP(A14,'Costdrivere 2024'!A15:L115,8,FALSE)+VLOOKUP(A14,'Costdrivere 2024'!A15:L115,9,FALSE)+VLOOKUP(A14,'Costdrivere 2024'!A15:L115,10,FALSE)+VLOOKUP(A14,'Costdrivere 2024'!A15:L115,11,FALSE)+VLOOKUP(A14,'Costdrivere 2024'!A15:L115,12,FALSE)</f>
        <v>7271350.1411515251</v>
      </c>
      <c r="F14" s="111">
        <f>VLOOKUP(A14,'Costdrivere 2024'!A:AR,44,FALSE)</f>
        <v>32741071.550000001</v>
      </c>
      <c r="G14" s="110">
        <v>10085164</v>
      </c>
      <c r="H14" s="106">
        <v>26572472.438529734</v>
      </c>
      <c r="I14" s="136">
        <v>7010000</v>
      </c>
      <c r="J14" s="108">
        <v>7438464.3957036613</v>
      </c>
      <c r="K14" s="109">
        <f t="shared" si="0"/>
        <v>41020936.834233388</v>
      </c>
      <c r="L14" s="137">
        <f t="shared" si="1"/>
        <v>51106100.834233388</v>
      </c>
      <c r="M14" s="108"/>
      <c r="N14" s="111"/>
      <c r="O14" s="108"/>
      <c r="P14" s="138"/>
      <c r="Q14" s="138">
        <f t="shared" si="2"/>
        <v>10085164</v>
      </c>
      <c r="R14" s="148">
        <f t="shared" si="3"/>
        <v>41020936.834233388</v>
      </c>
      <c r="S14" s="139">
        <f t="shared" si="4"/>
        <v>51106100.834233388</v>
      </c>
    </row>
    <row r="15" spans="1:19" ht="16.5" customHeight="1" x14ac:dyDescent="0.2">
      <c r="A15" s="64" t="s">
        <v>60</v>
      </c>
      <c r="B15" s="99" t="s">
        <v>59</v>
      </c>
      <c r="C15" s="100">
        <v>37.160168509341602</v>
      </c>
      <c r="D15" s="147">
        <f>VLOOKUP(A15,'Costdrivere 2024'!A:AN,40,FALSE)</f>
        <v>3.6661605206073755E-2</v>
      </c>
      <c r="E15" s="103">
        <f>VLOOKUP(A15,'Costdrivere 2024'!A16:L116,3,FALSE)+VLOOKUP(A15,'Costdrivere 2024'!A16:L116,4,FALSE)+VLOOKUP(A15,'Costdrivere 2024'!A16:L116,5,FALSE)+VLOOKUP(A15,'Costdrivere 2024'!A16:L116,6,FALSE)+VLOOKUP(A15,'Costdrivere 2024'!A16:L116,7,FALSE)+VLOOKUP(A15,'Costdrivere 2024'!A16:L116,8,FALSE)+VLOOKUP(A15,'Costdrivere 2024'!A16:L116,9,FALSE)+VLOOKUP(A15,'Costdrivere 2024'!A16:L116,10,FALSE)+VLOOKUP(A15,'Costdrivere 2024'!A16:L116,11,FALSE)+VLOOKUP(A15,'Costdrivere 2024'!A16:L116,12,FALSE)</f>
        <v>16739767.204293951</v>
      </c>
      <c r="F15" s="111">
        <f>VLOOKUP(A15,'Costdrivere 2024'!A:AR,44,FALSE)</f>
        <v>60189644.210000001</v>
      </c>
      <c r="G15" s="110">
        <v>20409460</v>
      </c>
      <c r="H15" s="106">
        <v>34105591.461467855</v>
      </c>
      <c r="I15" s="136">
        <v>2396956</v>
      </c>
      <c r="J15" s="108">
        <v>9996989.7137314286</v>
      </c>
      <c r="K15" s="109">
        <f t="shared" si="0"/>
        <v>46499537.175199285</v>
      </c>
      <c r="L15" s="137">
        <f t="shared" si="1"/>
        <v>66908997.175199285</v>
      </c>
      <c r="M15" s="108"/>
      <c r="N15" s="111"/>
      <c r="O15" s="108"/>
      <c r="P15" s="138"/>
      <c r="Q15" s="138">
        <f t="shared" si="2"/>
        <v>20409460</v>
      </c>
      <c r="R15" s="148">
        <f t="shared" si="3"/>
        <v>46499537.175199285</v>
      </c>
      <c r="S15" s="139">
        <f t="shared" si="4"/>
        <v>66908997.175199285</v>
      </c>
    </row>
    <row r="16" spans="1:19" ht="16.5" customHeight="1" x14ac:dyDescent="0.2">
      <c r="A16" s="64" t="s">
        <v>62</v>
      </c>
      <c r="B16" s="99" t="s">
        <v>61</v>
      </c>
      <c r="C16" s="100">
        <v>37.276656018350302</v>
      </c>
      <c r="D16" s="147">
        <f>VLOOKUP(A16,'Costdrivere 2024'!A:AN,40,FALSE)</f>
        <v>4.7045204474601136E-2</v>
      </c>
      <c r="E16" s="103">
        <f>VLOOKUP(A16,'Costdrivere 2024'!A17:L117,3,FALSE)+VLOOKUP(A16,'Costdrivere 2024'!A17:L117,4,FALSE)+VLOOKUP(A16,'Costdrivere 2024'!A17:L117,5,FALSE)+VLOOKUP(A16,'Costdrivere 2024'!A17:L117,6,FALSE)+VLOOKUP(A16,'Costdrivere 2024'!A17:L117,7,FALSE)+VLOOKUP(A16,'Costdrivere 2024'!A17:L117,8,FALSE)+VLOOKUP(A16,'Costdrivere 2024'!A17:L117,9,FALSE)+VLOOKUP(A16,'Costdrivere 2024'!A17:L117,10,FALSE)+VLOOKUP(A16,'Costdrivere 2024'!A17:L117,11,FALSE)+VLOOKUP(A16,'Costdrivere 2024'!A17:L117,12,FALSE)</f>
        <v>19873942.502352767</v>
      </c>
      <c r="F16" s="111">
        <f>VLOOKUP(A16,'Costdrivere 2024'!A:AR,44,FALSE)</f>
        <v>74160927.489999995</v>
      </c>
      <c r="G16" s="110">
        <v>20281169</v>
      </c>
      <c r="H16" s="106">
        <v>44334437.767836861</v>
      </c>
      <c r="I16" s="136">
        <v>1137000</v>
      </c>
      <c r="J16" s="108">
        <v>12652546.620734023</v>
      </c>
      <c r="K16" s="109">
        <f t="shared" si="0"/>
        <v>58123984.388570882</v>
      </c>
      <c r="L16" s="137">
        <f t="shared" si="1"/>
        <v>78405153.388570875</v>
      </c>
      <c r="M16" s="108"/>
      <c r="N16" s="111"/>
      <c r="O16" s="108"/>
      <c r="P16" s="138"/>
      <c r="Q16" s="138">
        <f t="shared" si="2"/>
        <v>20281169</v>
      </c>
      <c r="R16" s="148">
        <f t="shared" si="3"/>
        <v>58123984.388570882</v>
      </c>
      <c r="S16" s="139">
        <f t="shared" si="4"/>
        <v>78405153.388570875</v>
      </c>
    </row>
    <row r="17" spans="1:19" ht="16.5" customHeight="1" x14ac:dyDescent="0.2">
      <c r="A17" s="64" t="s">
        <v>64</v>
      </c>
      <c r="B17" s="99" t="s">
        <v>63</v>
      </c>
      <c r="C17" s="100">
        <v>36.903088135051703</v>
      </c>
      <c r="D17" s="147">
        <f>VLOOKUP(A17,'Costdrivere 2024'!A:AN,40,FALSE)</f>
        <v>2.4249414704812122E-2</v>
      </c>
      <c r="E17" s="103">
        <f>VLOOKUP(A17,'Costdrivere 2024'!A18:L118,3,FALSE)+VLOOKUP(A17,'Costdrivere 2024'!A18:L118,4,FALSE)+VLOOKUP(A17,'Costdrivere 2024'!A18:L118,5,FALSE)+VLOOKUP(A17,'Costdrivere 2024'!A18:L118,6,FALSE)+VLOOKUP(A17,'Costdrivere 2024'!A18:L118,7,FALSE)+VLOOKUP(A17,'Costdrivere 2024'!A18:L118,8,FALSE)+VLOOKUP(A17,'Costdrivere 2024'!A18:L118,9,FALSE)+VLOOKUP(A17,'Costdrivere 2024'!A18:L118,10,FALSE)+VLOOKUP(A17,'Costdrivere 2024'!A18:L118,11,FALSE)+VLOOKUP(A17,'Costdrivere 2024'!A18:L118,12,FALSE)</f>
        <v>49212140.760469735</v>
      </c>
      <c r="F17" s="111">
        <f>VLOOKUP(A17,'Costdrivere 2024'!A:AR,44,FALSE)</f>
        <v>243268622.83000001</v>
      </c>
      <c r="G17" s="110">
        <v>56143868</v>
      </c>
      <c r="H17" s="106">
        <v>114696299.11453836</v>
      </c>
      <c r="I17" s="136">
        <v>3326123</v>
      </c>
      <c r="J17" s="108">
        <v>38630465.648328081</v>
      </c>
      <c r="K17" s="109">
        <f t="shared" si="0"/>
        <v>156652887.76286644</v>
      </c>
      <c r="L17" s="137">
        <f t="shared" si="1"/>
        <v>212796755.76286644</v>
      </c>
      <c r="M17" s="108"/>
      <c r="N17" s="111"/>
      <c r="O17" s="108"/>
      <c r="P17" s="138"/>
      <c r="Q17" s="138">
        <f t="shared" si="2"/>
        <v>56143868</v>
      </c>
      <c r="R17" s="148">
        <f t="shared" si="3"/>
        <v>156652887.76286644</v>
      </c>
      <c r="S17" s="139">
        <f t="shared" si="4"/>
        <v>212796755.76286644</v>
      </c>
    </row>
    <row r="18" spans="1:19" ht="16.5" customHeight="1" x14ac:dyDescent="0.2">
      <c r="A18" s="64" t="s">
        <v>66</v>
      </c>
      <c r="B18" s="99" t="s">
        <v>65</v>
      </c>
      <c r="C18" s="100">
        <v>37.693533896391102</v>
      </c>
      <c r="D18" s="147">
        <f>VLOOKUP(A18,'Costdrivere 2024'!A:AN,40,FALSE)</f>
        <v>4.8531872889254112E-2</v>
      </c>
      <c r="E18" s="103">
        <f>VLOOKUP(A18,'Costdrivere 2024'!A19:L119,3,FALSE)+VLOOKUP(A18,'Costdrivere 2024'!A19:L119,4,FALSE)+VLOOKUP(A18,'Costdrivere 2024'!A19:L119,5,FALSE)+VLOOKUP(A18,'Costdrivere 2024'!A19:L119,6,FALSE)+VLOOKUP(A18,'Costdrivere 2024'!A19:L119,7,FALSE)+VLOOKUP(A18,'Costdrivere 2024'!A19:L119,8,FALSE)+VLOOKUP(A18,'Costdrivere 2024'!A19:L119,9,FALSE)+VLOOKUP(A18,'Costdrivere 2024'!A19:L119,10,FALSE)+VLOOKUP(A18,'Costdrivere 2024'!A19:L119,11,FALSE)+VLOOKUP(A18,'Costdrivere 2024'!A19:L119,12,FALSE)</f>
        <v>86088549.745378003</v>
      </c>
      <c r="F18" s="111">
        <f>VLOOKUP(A18,'Costdrivere 2024'!A:AR,44,FALSE)</f>
        <v>271175752.33999997</v>
      </c>
      <c r="G18" s="110">
        <v>119217514</v>
      </c>
      <c r="H18" s="106">
        <v>142692145.79102516</v>
      </c>
      <c r="I18" s="136">
        <v>18674601</v>
      </c>
      <c r="J18" s="108">
        <v>48813425.815018319</v>
      </c>
      <c r="K18" s="109">
        <f t="shared" si="0"/>
        <v>210180172.60604349</v>
      </c>
      <c r="L18" s="137">
        <f t="shared" si="1"/>
        <v>329397686.60604346</v>
      </c>
      <c r="M18" s="108"/>
      <c r="N18" s="111"/>
      <c r="O18" s="108"/>
      <c r="P18" s="138"/>
      <c r="Q18" s="138">
        <f t="shared" si="2"/>
        <v>119217514</v>
      </c>
      <c r="R18" s="148">
        <f t="shared" si="3"/>
        <v>210180172.60604349</v>
      </c>
      <c r="S18" s="139">
        <f t="shared" si="4"/>
        <v>329397686.60604346</v>
      </c>
    </row>
    <row r="19" spans="1:19" ht="16.5" customHeight="1" x14ac:dyDescent="0.2">
      <c r="A19" s="64" t="s">
        <v>68</v>
      </c>
      <c r="B19" s="99" t="s">
        <v>67</v>
      </c>
      <c r="C19" s="100">
        <v>35.369408053228099</v>
      </c>
      <c r="D19" s="147">
        <f>VLOOKUP(A19,'Costdrivere 2024'!A:AN,40,FALSE)</f>
        <v>2.8296777687516924E-2</v>
      </c>
      <c r="E19" s="103">
        <f>VLOOKUP(A19,'Costdrivere 2024'!A20:L120,3,FALSE)+VLOOKUP(A19,'Costdrivere 2024'!A20:L120,4,FALSE)+VLOOKUP(A19,'Costdrivere 2024'!A20:L120,5,FALSE)+VLOOKUP(A19,'Costdrivere 2024'!A20:L120,6,FALSE)+VLOOKUP(A19,'Costdrivere 2024'!A20:L120,7,FALSE)+VLOOKUP(A19,'Costdrivere 2024'!A20:L120,8,FALSE)+VLOOKUP(A19,'Costdrivere 2024'!A20:L120,9,FALSE)+VLOOKUP(A19,'Costdrivere 2024'!A20:L120,10,FALSE)+VLOOKUP(A19,'Costdrivere 2024'!A20:L120,11,FALSE)+VLOOKUP(A19,'Costdrivere 2024'!A20:L120,12,FALSE)</f>
        <v>27697613.204358157</v>
      </c>
      <c r="F19" s="111">
        <f>VLOOKUP(A19,'Costdrivere 2024'!A:AR,44,FALSE)</f>
        <v>105525677.62</v>
      </c>
      <c r="G19" s="110">
        <v>29979453</v>
      </c>
      <c r="H19" s="106">
        <v>59767370.478080302</v>
      </c>
      <c r="I19" s="136">
        <v>831872</v>
      </c>
      <c r="J19" s="108">
        <v>15150855.472526664</v>
      </c>
      <c r="K19" s="109">
        <f t="shared" si="0"/>
        <v>75750097.950606972</v>
      </c>
      <c r="L19" s="137">
        <f t="shared" si="1"/>
        <v>105729550.95060697</v>
      </c>
      <c r="M19" s="108"/>
      <c r="N19" s="111"/>
      <c r="O19" s="108"/>
      <c r="P19" s="138"/>
      <c r="Q19" s="138">
        <f t="shared" si="2"/>
        <v>29979453</v>
      </c>
      <c r="R19" s="148">
        <f t="shared" si="3"/>
        <v>75750097.950606972</v>
      </c>
      <c r="S19" s="139">
        <f t="shared" si="4"/>
        <v>105729550.95060697</v>
      </c>
    </row>
    <row r="20" spans="1:19" ht="16.5" customHeight="1" x14ac:dyDescent="0.2">
      <c r="A20" s="64" t="s">
        <v>70</v>
      </c>
      <c r="B20" s="99" t="s">
        <v>69</v>
      </c>
      <c r="C20" s="100">
        <v>36.932388513362397</v>
      </c>
      <c r="D20" s="147">
        <f>VLOOKUP(A20,'Costdrivere 2024'!A:AN,40,FALSE)</f>
        <v>2.731305711455926E-2</v>
      </c>
      <c r="E20" s="103">
        <f>VLOOKUP(A20,'Costdrivere 2024'!A21:L121,3,FALSE)+VLOOKUP(A20,'Costdrivere 2024'!A21:L121,4,FALSE)+VLOOKUP(A20,'Costdrivere 2024'!A21:L121,5,FALSE)+VLOOKUP(A20,'Costdrivere 2024'!A21:L121,6,FALSE)+VLOOKUP(A20,'Costdrivere 2024'!A21:L121,7,FALSE)+VLOOKUP(A20,'Costdrivere 2024'!A21:L121,8,FALSE)+VLOOKUP(A20,'Costdrivere 2024'!A21:L121,9,FALSE)+VLOOKUP(A20,'Costdrivere 2024'!A21:L121,10,FALSE)+VLOOKUP(A20,'Costdrivere 2024'!A21:L121,11,FALSE)+VLOOKUP(A20,'Costdrivere 2024'!A21:L121,12,FALSE)</f>
        <v>10765888.538461979</v>
      </c>
      <c r="F20" s="111">
        <f>VLOOKUP(A20,'Costdrivere 2024'!A:AR,44,FALSE)</f>
        <v>61480371.229999997</v>
      </c>
      <c r="G20" s="110">
        <v>7767820</v>
      </c>
      <c r="H20" s="106">
        <v>44854800.752718285</v>
      </c>
      <c r="I20" s="136">
        <v>2663516</v>
      </c>
      <c r="J20" s="108">
        <v>10561892.779360346</v>
      </c>
      <c r="K20" s="109">
        <f t="shared" si="0"/>
        <v>58080209.532078631</v>
      </c>
      <c r="L20" s="137">
        <f t="shared" si="1"/>
        <v>65848029.532078631</v>
      </c>
      <c r="M20" s="108"/>
      <c r="N20" s="111"/>
      <c r="O20" s="108"/>
      <c r="P20" s="138"/>
      <c r="Q20" s="138">
        <f t="shared" si="2"/>
        <v>7767820</v>
      </c>
      <c r="R20" s="148">
        <f t="shared" si="3"/>
        <v>58080209.532078631</v>
      </c>
      <c r="S20" s="139">
        <f t="shared" si="4"/>
        <v>65848029.532078631</v>
      </c>
    </row>
    <row r="21" spans="1:19" ht="16.5" customHeight="1" x14ac:dyDescent="0.2">
      <c r="A21" s="64" t="s">
        <v>72</v>
      </c>
      <c r="B21" s="99" t="s">
        <v>71</v>
      </c>
      <c r="C21" s="100">
        <v>25.599867508873398</v>
      </c>
      <c r="D21" s="147">
        <f>VLOOKUP(A21,'Costdrivere 2024'!A:AN,40,FALSE)</f>
        <v>0</v>
      </c>
      <c r="E21" s="103">
        <f>VLOOKUP(A21,'Costdrivere 2024'!A22:L122,3,FALSE)+VLOOKUP(A21,'Costdrivere 2024'!A22:L122,4,FALSE)+VLOOKUP(A21,'Costdrivere 2024'!A22:L122,5,FALSE)+VLOOKUP(A21,'Costdrivere 2024'!A22:L122,6,FALSE)+VLOOKUP(A21,'Costdrivere 2024'!A22:L122,7,FALSE)+VLOOKUP(A21,'Costdrivere 2024'!A22:L122,8,FALSE)+VLOOKUP(A21,'Costdrivere 2024'!A22:L122,9,FALSE)+VLOOKUP(A21,'Costdrivere 2024'!A22:L122,10,FALSE)+VLOOKUP(A21,'Costdrivere 2024'!A22:L122,11,FALSE)+VLOOKUP(A21,'Costdrivere 2024'!A22:L122,12,FALSE)</f>
        <v>27535862.121844381</v>
      </c>
      <c r="F21" s="111">
        <f>VLOOKUP(A21,'Costdrivere 2024'!A:AR,44,FALSE)</f>
        <v>21340019.91</v>
      </c>
      <c r="G21" s="110">
        <v>29990171</v>
      </c>
      <c r="H21" s="106">
        <v>5000600.4906121874</v>
      </c>
      <c r="I21" s="136">
        <v>1666655</v>
      </c>
      <c r="J21" s="108">
        <v>6858335.7562903007</v>
      </c>
      <c r="K21" s="109">
        <f t="shared" si="0"/>
        <v>13525591.246902488</v>
      </c>
      <c r="L21" s="137">
        <f t="shared" si="1"/>
        <v>43515762.246902488</v>
      </c>
      <c r="M21" s="108"/>
      <c r="N21" s="111"/>
      <c r="O21" s="108"/>
      <c r="P21" s="138"/>
      <c r="Q21" s="138">
        <f t="shared" si="2"/>
        <v>29990171</v>
      </c>
      <c r="R21" s="148">
        <f t="shared" si="3"/>
        <v>13525591.246902488</v>
      </c>
      <c r="S21" s="139">
        <f t="shared" si="4"/>
        <v>43515762.246902488</v>
      </c>
    </row>
    <row r="22" spans="1:19" ht="16.5" customHeight="1" x14ac:dyDescent="0.2">
      <c r="A22" s="64" t="s">
        <v>74</v>
      </c>
      <c r="B22" s="99" t="s">
        <v>73</v>
      </c>
      <c r="C22" s="100">
        <v>38.822332706829698</v>
      </c>
      <c r="D22" s="147">
        <f>VLOOKUP(A22,'Costdrivere 2024'!A:AN,40,FALSE)</f>
        <v>2.2517715479517801E-2</v>
      </c>
      <c r="E22" s="103">
        <f>VLOOKUP(A22,'Costdrivere 2024'!A23:L123,3,FALSE)+VLOOKUP(A22,'Costdrivere 2024'!A23:L123,4,FALSE)+VLOOKUP(A22,'Costdrivere 2024'!A23:L123,5,FALSE)+VLOOKUP(A22,'Costdrivere 2024'!A23:L123,6,FALSE)+VLOOKUP(A22,'Costdrivere 2024'!A23:L123,7,FALSE)+VLOOKUP(A22,'Costdrivere 2024'!A23:L123,8,FALSE)+VLOOKUP(A22,'Costdrivere 2024'!A23:L123,9,FALSE)+VLOOKUP(A22,'Costdrivere 2024'!A23:L123,10,FALSE)+VLOOKUP(A22,'Costdrivere 2024'!A23:L123,11,FALSE)+VLOOKUP(A22,'Costdrivere 2024'!A23:L123,12,FALSE)</f>
        <v>38269940.207183652</v>
      </c>
      <c r="F22" s="111">
        <f>VLOOKUP(A22,'Costdrivere 2024'!A:AR,44,FALSE)</f>
        <v>130311148.36</v>
      </c>
      <c r="G22" s="110">
        <v>40320391</v>
      </c>
      <c r="H22" s="106">
        <v>64975625.654430196</v>
      </c>
      <c r="I22" s="136">
        <v>456537</v>
      </c>
      <c r="J22" s="108">
        <v>18576238.03294174</v>
      </c>
      <c r="K22" s="109">
        <f t="shared" si="0"/>
        <v>84008400.687371939</v>
      </c>
      <c r="L22" s="137">
        <f t="shared" si="1"/>
        <v>124328791.68737194</v>
      </c>
      <c r="M22" s="108"/>
      <c r="N22" s="111"/>
      <c r="O22" s="108"/>
      <c r="P22" s="138"/>
      <c r="Q22" s="138">
        <f t="shared" si="2"/>
        <v>40320391</v>
      </c>
      <c r="R22" s="148">
        <f t="shared" si="3"/>
        <v>84008400.687371939</v>
      </c>
      <c r="S22" s="139">
        <f t="shared" si="4"/>
        <v>124328791.68737194</v>
      </c>
    </row>
    <row r="23" spans="1:19" ht="16.5" customHeight="1" x14ac:dyDescent="0.2">
      <c r="A23" s="64" t="s">
        <v>76</v>
      </c>
      <c r="B23" s="99" t="s">
        <v>75</v>
      </c>
      <c r="C23" s="100">
        <v>31.387929647981899</v>
      </c>
      <c r="D23" s="147">
        <f>VLOOKUP(A23,'Costdrivere 2024'!A:AN,40,FALSE)</f>
        <v>7.5147871429683238E-2</v>
      </c>
      <c r="E23" s="103">
        <f>VLOOKUP(A23,'Costdrivere 2024'!A24:L124,3,FALSE)+VLOOKUP(A23,'Costdrivere 2024'!A24:L124,4,FALSE)+VLOOKUP(A23,'Costdrivere 2024'!A24:L124,5,FALSE)+VLOOKUP(A23,'Costdrivere 2024'!A24:L124,6,FALSE)+VLOOKUP(A23,'Costdrivere 2024'!A24:L124,7,FALSE)+VLOOKUP(A23,'Costdrivere 2024'!A24:L124,8,FALSE)+VLOOKUP(A23,'Costdrivere 2024'!A24:L124,9,FALSE)+VLOOKUP(A23,'Costdrivere 2024'!A24:L124,10,FALSE)+VLOOKUP(A23,'Costdrivere 2024'!A24:L124,11,FALSE)+VLOOKUP(A23,'Costdrivere 2024'!A24:L124,12,FALSE)</f>
        <v>32553987.146523803</v>
      </c>
      <c r="F23" s="111">
        <f>VLOOKUP(A23,'Costdrivere 2024'!A:AR,44,FALSE)</f>
        <v>87832932.950000003</v>
      </c>
      <c r="G23" s="110">
        <v>50504890</v>
      </c>
      <c r="H23" s="106">
        <v>47063453.683908105</v>
      </c>
      <c r="I23" s="136">
        <v>3062885</v>
      </c>
      <c r="J23" s="108">
        <v>22939328.213276755</v>
      </c>
      <c r="K23" s="109">
        <f t="shared" si="0"/>
        <v>73065666.897184864</v>
      </c>
      <c r="L23" s="137">
        <f t="shared" si="1"/>
        <v>123570556.89718486</v>
      </c>
      <c r="M23" s="108"/>
      <c r="N23" s="111"/>
      <c r="O23" s="108"/>
      <c r="P23" s="138"/>
      <c r="Q23" s="138">
        <f t="shared" si="2"/>
        <v>50504890</v>
      </c>
      <c r="R23" s="148">
        <f t="shared" si="3"/>
        <v>73065666.897184864</v>
      </c>
      <c r="S23" s="139">
        <f t="shared" si="4"/>
        <v>123570556.89718486</v>
      </c>
    </row>
    <row r="24" spans="1:19" s="25" customFormat="1" ht="16.5" customHeight="1" x14ac:dyDescent="0.2">
      <c r="A24" s="64" t="s">
        <v>78</v>
      </c>
      <c r="B24" s="99" t="s">
        <v>77</v>
      </c>
      <c r="C24" s="100">
        <v>38.337807844763702</v>
      </c>
      <c r="D24" s="147">
        <f>VLOOKUP(A24,'Costdrivere 2024'!A:AN,40,FALSE)</f>
        <v>5.5860971079862029E-2</v>
      </c>
      <c r="E24" s="103">
        <f>VLOOKUP(A24,'Costdrivere 2024'!A25:L125,3,FALSE)+VLOOKUP(A24,'Costdrivere 2024'!A25:L125,4,FALSE)+VLOOKUP(A24,'Costdrivere 2024'!A25:L125,5,FALSE)+VLOOKUP(A24,'Costdrivere 2024'!A25:L125,6,FALSE)+VLOOKUP(A24,'Costdrivere 2024'!A25:L125,7,FALSE)+VLOOKUP(A24,'Costdrivere 2024'!A25:L125,8,FALSE)+VLOOKUP(A24,'Costdrivere 2024'!A25:L125,9,FALSE)+VLOOKUP(A24,'Costdrivere 2024'!A25:L125,10,FALSE)+VLOOKUP(A24,'Costdrivere 2024'!A25:L125,11,FALSE)+VLOOKUP(A24,'Costdrivere 2024'!A25:L125,12,FALSE)</f>
        <v>17896700.838135645</v>
      </c>
      <c r="F24" s="111">
        <f>VLOOKUP(A24,'Costdrivere 2024'!A:AR,44,FALSE)</f>
        <v>59580033.009999998</v>
      </c>
      <c r="G24" s="110">
        <v>18785781</v>
      </c>
      <c r="H24" s="106">
        <v>35124859.882488348</v>
      </c>
      <c r="I24" s="136">
        <v>48813.19</v>
      </c>
      <c r="J24" s="108">
        <v>10113400.731159639</v>
      </c>
      <c r="K24" s="109">
        <f t="shared" si="0"/>
        <v>45287073.80364798</v>
      </c>
      <c r="L24" s="137">
        <f t="shared" si="1"/>
        <v>64072854.80364798</v>
      </c>
      <c r="M24" s="108"/>
      <c r="N24" s="111"/>
      <c r="O24" s="108"/>
      <c r="P24" s="138"/>
      <c r="Q24" s="138">
        <f t="shared" si="2"/>
        <v>18785781</v>
      </c>
      <c r="R24" s="148">
        <f t="shared" si="3"/>
        <v>45287073.80364798</v>
      </c>
      <c r="S24" s="139">
        <f t="shared" si="4"/>
        <v>64072854.80364798</v>
      </c>
    </row>
    <row r="25" spans="1:19" ht="16.5" customHeight="1" x14ac:dyDescent="0.2">
      <c r="A25" s="64" t="s">
        <v>80</v>
      </c>
      <c r="B25" s="99" t="s">
        <v>79</v>
      </c>
      <c r="C25" s="100">
        <v>33.830559967461298</v>
      </c>
      <c r="D25" s="147">
        <f>VLOOKUP(A25,'Costdrivere 2024'!A:AN,40,FALSE)</f>
        <v>4.0257370947203448E-2</v>
      </c>
      <c r="E25" s="103">
        <f>VLOOKUP(A25,'Costdrivere 2024'!A26:L126,3,FALSE)+VLOOKUP(A25,'Costdrivere 2024'!A26:L126,4,FALSE)+VLOOKUP(A25,'Costdrivere 2024'!A26:L126,5,FALSE)+VLOOKUP(A25,'Costdrivere 2024'!A26:L126,6,FALSE)+VLOOKUP(A25,'Costdrivere 2024'!A26:L126,7,FALSE)+VLOOKUP(A25,'Costdrivere 2024'!A26:L126,8,FALSE)+VLOOKUP(A25,'Costdrivere 2024'!A26:L126,9,FALSE)+VLOOKUP(A25,'Costdrivere 2024'!A26:L126,10,FALSE)+VLOOKUP(A25,'Costdrivere 2024'!A26:L126,11,FALSE)+VLOOKUP(A25,'Costdrivere 2024'!A26:L126,12,FALSE)</f>
        <v>43804450.069521859</v>
      </c>
      <c r="F25" s="111">
        <f>VLOOKUP(A25,'Costdrivere 2024'!A:AR,44,FALSE)</f>
        <v>134836244.5</v>
      </c>
      <c r="G25" s="110">
        <v>56672135</v>
      </c>
      <c r="H25" s="106">
        <v>71683221.949158356</v>
      </c>
      <c r="I25" s="136">
        <v>216000</v>
      </c>
      <c r="J25" s="108">
        <v>27376377.046630275</v>
      </c>
      <c r="K25" s="109">
        <f t="shared" si="0"/>
        <v>99275598.995788634</v>
      </c>
      <c r="L25" s="137">
        <f t="shared" si="1"/>
        <v>155947733.99578863</v>
      </c>
      <c r="M25" s="108"/>
      <c r="N25" s="111"/>
      <c r="O25" s="108"/>
      <c r="P25" s="138"/>
      <c r="Q25" s="138">
        <f t="shared" si="2"/>
        <v>56672135</v>
      </c>
      <c r="R25" s="148">
        <f t="shared" si="3"/>
        <v>99275598.995788634</v>
      </c>
      <c r="S25" s="139">
        <f t="shared" si="4"/>
        <v>155947733.99578863</v>
      </c>
    </row>
    <row r="26" spans="1:19" ht="16.5" customHeight="1" x14ac:dyDescent="0.2">
      <c r="A26" s="64" t="s">
        <v>82</v>
      </c>
      <c r="B26" s="99" t="s">
        <v>81</v>
      </c>
      <c r="C26" s="100">
        <v>26.90121289623</v>
      </c>
      <c r="D26" s="147">
        <f>VLOOKUP(A26,'Costdrivere 2024'!A:AN,40,FALSE)</f>
        <v>0.3499051550993082</v>
      </c>
      <c r="E26" s="103">
        <f>VLOOKUP(A26,'Costdrivere 2024'!A27:L127,3,FALSE)+VLOOKUP(A26,'Costdrivere 2024'!A27:L127,4,FALSE)+VLOOKUP(A26,'Costdrivere 2024'!A27:L127,5,FALSE)+VLOOKUP(A26,'Costdrivere 2024'!A27:L127,6,FALSE)+VLOOKUP(A26,'Costdrivere 2024'!A27:L127,7,FALSE)+VLOOKUP(A26,'Costdrivere 2024'!A27:L127,8,FALSE)+VLOOKUP(A26,'Costdrivere 2024'!A27:L127,9,FALSE)+VLOOKUP(A26,'Costdrivere 2024'!A27:L127,10,FALSE)+VLOOKUP(A26,'Costdrivere 2024'!A27:L127,11,FALSE)+VLOOKUP(A26,'Costdrivere 2024'!A27:L127,12,FALSE)</f>
        <v>15139797.781573705</v>
      </c>
      <c r="F26" s="111">
        <f>VLOOKUP(A26,'Costdrivere 2024'!A:AR,44,FALSE)</f>
        <v>51031057.770000003</v>
      </c>
      <c r="G26" s="110">
        <v>22913165</v>
      </c>
      <c r="H26" s="106">
        <v>20438075.754371967</v>
      </c>
      <c r="I26" s="136">
        <v>19149144</v>
      </c>
      <c r="J26" s="108">
        <v>14862404.230598712</v>
      </c>
      <c r="K26" s="109">
        <f t="shared" si="0"/>
        <v>54449623.984970681</v>
      </c>
      <c r="L26" s="137">
        <f t="shared" si="1"/>
        <v>77362788.984970689</v>
      </c>
      <c r="M26" s="108">
        <v>525974</v>
      </c>
      <c r="N26" s="111"/>
      <c r="O26" s="108"/>
      <c r="P26" s="138"/>
      <c r="Q26" s="138">
        <f t="shared" si="2"/>
        <v>22913165</v>
      </c>
      <c r="R26" s="148">
        <f t="shared" si="3"/>
        <v>53923649.984970681</v>
      </c>
      <c r="S26" s="139">
        <f t="shared" si="4"/>
        <v>76836814.984970689</v>
      </c>
    </row>
    <row r="27" spans="1:19" ht="16.5" customHeight="1" x14ac:dyDescent="0.2">
      <c r="A27" s="64" t="s">
        <v>84</v>
      </c>
      <c r="B27" s="99" t="s">
        <v>83</v>
      </c>
      <c r="C27" s="100">
        <v>35.3791433370695</v>
      </c>
      <c r="D27" s="147">
        <f>VLOOKUP(A27,'Costdrivere 2024'!A:AN,40,FALSE)</f>
        <v>4.4771152130652574E-2</v>
      </c>
      <c r="E27" s="103">
        <f>VLOOKUP(A27,'Costdrivere 2024'!A28:L128,3,FALSE)+VLOOKUP(A27,'Costdrivere 2024'!A28:L128,4,FALSE)+VLOOKUP(A27,'Costdrivere 2024'!A28:L128,5,FALSE)+VLOOKUP(A27,'Costdrivere 2024'!A28:L128,6,FALSE)+VLOOKUP(A27,'Costdrivere 2024'!A28:L128,7,FALSE)+VLOOKUP(A27,'Costdrivere 2024'!A28:L128,8,FALSE)+VLOOKUP(A27,'Costdrivere 2024'!A28:L128,9,FALSE)+VLOOKUP(A27,'Costdrivere 2024'!A28:L128,10,FALSE)+VLOOKUP(A27,'Costdrivere 2024'!A28:L128,11,FALSE)+VLOOKUP(A27,'Costdrivere 2024'!A28:L128,12,FALSE)</f>
        <v>65414832.247545928</v>
      </c>
      <c r="F27" s="111">
        <f>VLOOKUP(A27,'Costdrivere 2024'!A:AR,44,FALSE)</f>
        <v>176559144.34</v>
      </c>
      <c r="G27" s="110">
        <v>74823928</v>
      </c>
      <c r="H27" s="106">
        <v>85528384.785226271</v>
      </c>
      <c r="I27" s="136">
        <v>12266670</v>
      </c>
      <c r="J27" s="108">
        <v>28925314.864613224</v>
      </c>
      <c r="K27" s="109">
        <f t="shared" si="0"/>
        <v>126720369.64983949</v>
      </c>
      <c r="L27" s="137">
        <f t="shared" si="1"/>
        <v>201544297.64983949</v>
      </c>
      <c r="M27" s="108">
        <v>1875966</v>
      </c>
      <c r="N27" s="111"/>
      <c r="O27" s="108"/>
      <c r="P27" s="138"/>
      <c r="Q27" s="138">
        <f t="shared" si="2"/>
        <v>74823928</v>
      </c>
      <c r="R27" s="148">
        <f t="shared" si="3"/>
        <v>124844403.64983949</v>
      </c>
      <c r="S27" s="139">
        <f t="shared" si="4"/>
        <v>199668331.64983949</v>
      </c>
    </row>
    <row r="28" spans="1:19" ht="16.5" customHeight="1" x14ac:dyDescent="0.2">
      <c r="A28" s="64" t="s">
        <v>86</v>
      </c>
      <c r="B28" s="99" t="s">
        <v>85</v>
      </c>
      <c r="C28" s="100">
        <v>37.246962939331198</v>
      </c>
      <c r="D28" s="147">
        <f>VLOOKUP(A28,'Costdrivere 2024'!A:AN,40,FALSE)</f>
        <v>4.2521043551001204E-2</v>
      </c>
      <c r="E28" s="103">
        <f>VLOOKUP(A28,'Costdrivere 2024'!A29:L129,3,FALSE)+VLOOKUP(A28,'Costdrivere 2024'!A29:L129,4,FALSE)+VLOOKUP(A28,'Costdrivere 2024'!A29:L129,5,FALSE)+VLOOKUP(A28,'Costdrivere 2024'!A29:L129,6,FALSE)+VLOOKUP(A28,'Costdrivere 2024'!A29:L129,7,FALSE)+VLOOKUP(A28,'Costdrivere 2024'!A29:L129,8,FALSE)+VLOOKUP(A28,'Costdrivere 2024'!A29:L129,9,FALSE)+VLOOKUP(A28,'Costdrivere 2024'!A29:L129,10,FALSE)+VLOOKUP(A28,'Costdrivere 2024'!A29:L129,11,FALSE)+VLOOKUP(A28,'Costdrivere 2024'!A29:L129,12,FALSE)</f>
        <v>32679288.558042027</v>
      </c>
      <c r="F28" s="111">
        <f>VLOOKUP(A28,'Costdrivere 2024'!A:AR,44,FALSE)</f>
        <v>83134903.900000006</v>
      </c>
      <c r="G28" s="110">
        <v>38758823</v>
      </c>
      <c r="H28" s="106">
        <v>44452812.494620301</v>
      </c>
      <c r="I28" s="136">
        <v>3549000</v>
      </c>
      <c r="J28" s="108">
        <v>22811997.635472413</v>
      </c>
      <c r="K28" s="109">
        <f t="shared" si="0"/>
        <v>70813810.13009271</v>
      </c>
      <c r="L28" s="137">
        <f t="shared" si="1"/>
        <v>109572633.13009271</v>
      </c>
      <c r="M28" s="108"/>
      <c r="N28" s="111"/>
      <c r="O28" s="108"/>
      <c r="P28" s="138"/>
      <c r="Q28" s="138">
        <f t="shared" si="2"/>
        <v>38758823</v>
      </c>
      <c r="R28" s="148">
        <f t="shared" si="3"/>
        <v>70813810.13009271</v>
      </c>
      <c r="S28" s="139">
        <f t="shared" si="4"/>
        <v>109572633.13009271</v>
      </c>
    </row>
    <row r="29" spans="1:19" ht="16.5" customHeight="1" x14ac:dyDescent="0.2">
      <c r="A29" s="64" t="s">
        <v>88</v>
      </c>
      <c r="B29" s="99" t="s">
        <v>87</v>
      </c>
      <c r="C29" s="100">
        <v>41.015577070539997</v>
      </c>
      <c r="D29" s="147">
        <f>VLOOKUP(A29,'Costdrivere 2024'!A:AN,40,FALSE)</f>
        <v>6.9635682669390533E-2</v>
      </c>
      <c r="E29" s="103">
        <f>VLOOKUP(A29,'Costdrivere 2024'!A30:L130,3,FALSE)+VLOOKUP(A29,'Costdrivere 2024'!A30:L130,4,FALSE)+VLOOKUP(A29,'Costdrivere 2024'!A30:L130,5,FALSE)+VLOOKUP(A29,'Costdrivere 2024'!A30:L130,6,FALSE)+VLOOKUP(A29,'Costdrivere 2024'!A30:L130,7,FALSE)+VLOOKUP(A29,'Costdrivere 2024'!A30:L130,8,FALSE)+VLOOKUP(A29,'Costdrivere 2024'!A30:L130,9,FALSE)+VLOOKUP(A29,'Costdrivere 2024'!A30:L130,10,FALSE)+VLOOKUP(A29,'Costdrivere 2024'!A30:L130,11,FALSE)+VLOOKUP(A29,'Costdrivere 2024'!A30:L130,12,FALSE)</f>
        <v>16109881.193653541</v>
      </c>
      <c r="F29" s="111">
        <f>VLOOKUP(A29,'Costdrivere 2024'!A:AR,44,FALSE)</f>
        <v>60472586.409999996</v>
      </c>
      <c r="G29" s="110">
        <v>21975573</v>
      </c>
      <c r="H29" s="106">
        <v>25394940.931651071</v>
      </c>
      <c r="I29" s="136">
        <v>3719000</v>
      </c>
      <c r="J29" s="108">
        <v>14619291.022474164</v>
      </c>
      <c r="K29" s="109">
        <f t="shared" si="0"/>
        <v>43733231.954125233</v>
      </c>
      <c r="L29" s="137">
        <f t="shared" si="1"/>
        <v>65708804.954125233</v>
      </c>
      <c r="M29" s="108"/>
      <c r="N29" s="111"/>
      <c r="O29" s="108"/>
      <c r="P29" s="138"/>
      <c r="Q29" s="138">
        <f t="shared" si="2"/>
        <v>21975573</v>
      </c>
      <c r="R29" s="148">
        <f t="shared" si="3"/>
        <v>43733231.954125233</v>
      </c>
      <c r="S29" s="139">
        <f t="shared" si="4"/>
        <v>65708804.954125233</v>
      </c>
    </row>
    <row r="30" spans="1:19" ht="16.5" customHeight="1" x14ac:dyDescent="0.2">
      <c r="A30" s="64" t="s">
        <v>90</v>
      </c>
      <c r="B30" s="99" t="s">
        <v>89</v>
      </c>
      <c r="C30" s="100">
        <v>15.6901321071848</v>
      </c>
      <c r="D30" s="147">
        <f>VLOOKUP(A30,'Costdrivere 2024'!A:AN,40,FALSE)</f>
        <v>9.4541820771404286E-2</v>
      </c>
      <c r="E30" s="103">
        <f>VLOOKUP(A30,'Costdrivere 2024'!A31:L131,3,FALSE)+VLOOKUP(A30,'Costdrivere 2024'!A31:L131,4,FALSE)+VLOOKUP(A30,'Costdrivere 2024'!A31:L131,5,FALSE)+VLOOKUP(A30,'Costdrivere 2024'!A31:L131,6,FALSE)+VLOOKUP(A30,'Costdrivere 2024'!A31:L131,7,FALSE)+VLOOKUP(A30,'Costdrivere 2024'!A31:L131,8,FALSE)+VLOOKUP(A30,'Costdrivere 2024'!A31:L131,9,FALSE)+VLOOKUP(A30,'Costdrivere 2024'!A31:L131,10,FALSE)+VLOOKUP(A30,'Costdrivere 2024'!A31:L131,11,FALSE)+VLOOKUP(A30,'Costdrivere 2024'!A31:L131,12,FALSE)</f>
        <v>15580861.13100614</v>
      </c>
      <c r="F30" s="111">
        <f>VLOOKUP(A30,'Costdrivere 2024'!A:AR,44,FALSE)</f>
        <v>74235197.310000002</v>
      </c>
      <c r="G30" s="110">
        <v>11723681</v>
      </c>
      <c r="H30" s="106">
        <v>16555984.211970657</v>
      </c>
      <c r="I30" s="136">
        <v>38506000</v>
      </c>
      <c r="J30" s="108">
        <v>32504720.128668323</v>
      </c>
      <c r="K30" s="109">
        <f t="shared" si="0"/>
        <v>87566704.34063898</v>
      </c>
      <c r="L30" s="137">
        <f t="shared" si="1"/>
        <v>99290385.34063898</v>
      </c>
      <c r="M30" s="108"/>
      <c r="N30" s="111"/>
      <c r="O30" s="108"/>
      <c r="P30" s="138"/>
      <c r="Q30" s="138">
        <f t="shared" si="2"/>
        <v>11723681</v>
      </c>
      <c r="R30" s="148">
        <f t="shared" si="3"/>
        <v>87566704.34063898</v>
      </c>
      <c r="S30" s="139">
        <f t="shared" si="4"/>
        <v>99290385.34063898</v>
      </c>
    </row>
    <row r="31" spans="1:19" ht="16.5" customHeight="1" x14ac:dyDescent="0.2">
      <c r="A31" s="64" t="s">
        <v>92</v>
      </c>
      <c r="B31" s="99" t="s">
        <v>91</v>
      </c>
      <c r="C31" s="100">
        <v>28.431402020207699</v>
      </c>
      <c r="D31" s="147">
        <f>VLOOKUP(A31,'Costdrivere 2024'!A:AN,40,FALSE)</f>
        <v>0.12874979518269702</v>
      </c>
      <c r="E31" s="103">
        <f>VLOOKUP(A31,'Costdrivere 2024'!A32:L132,3,FALSE)+VLOOKUP(A31,'Costdrivere 2024'!A32:L132,4,FALSE)+VLOOKUP(A31,'Costdrivere 2024'!A32:L132,5,FALSE)+VLOOKUP(A31,'Costdrivere 2024'!A32:L132,6,FALSE)+VLOOKUP(A31,'Costdrivere 2024'!A32:L132,7,FALSE)+VLOOKUP(A31,'Costdrivere 2024'!A32:L132,8,FALSE)+VLOOKUP(A31,'Costdrivere 2024'!A32:L132,9,FALSE)+VLOOKUP(A31,'Costdrivere 2024'!A32:L132,10,FALSE)+VLOOKUP(A31,'Costdrivere 2024'!A32:L132,11,FALSE)+VLOOKUP(A31,'Costdrivere 2024'!A32:L132,12,FALSE)</f>
        <v>12470519.014541507</v>
      </c>
      <c r="F31" s="111">
        <f>VLOOKUP(A31,'Costdrivere 2024'!A:AR,44,FALSE)</f>
        <v>48547200.82</v>
      </c>
      <c r="G31" s="110">
        <v>11952707</v>
      </c>
      <c r="H31" s="106">
        <v>15008187.38191539</v>
      </c>
      <c r="I31" s="136">
        <v>28229000</v>
      </c>
      <c r="J31" s="108">
        <v>25742916.675310653</v>
      </c>
      <c r="K31" s="109">
        <f t="shared" si="0"/>
        <v>68980104.057226047</v>
      </c>
      <c r="L31" s="137">
        <f t="shared" si="1"/>
        <v>80932811.057226047</v>
      </c>
      <c r="M31" s="108"/>
      <c r="N31" s="111"/>
      <c r="O31" s="108"/>
      <c r="P31" s="138"/>
      <c r="Q31" s="138">
        <f t="shared" si="2"/>
        <v>11952707</v>
      </c>
      <c r="R31" s="148">
        <f t="shared" si="3"/>
        <v>68980104.057226047</v>
      </c>
      <c r="S31" s="139">
        <f t="shared" si="4"/>
        <v>80932811.057226047</v>
      </c>
    </row>
    <row r="32" spans="1:19" ht="16.5" customHeight="1" x14ac:dyDescent="0.2">
      <c r="A32" s="64" t="s">
        <v>94</v>
      </c>
      <c r="B32" s="99" t="s">
        <v>93</v>
      </c>
      <c r="C32" s="100">
        <v>37.750812543608198</v>
      </c>
      <c r="D32" s="147">
        <f>VLOOKUP(A32,'Costdrivere 2024'!A:AN,40,FALSE)</f>
        <v>9.2368849380242896E-2</v>
      </c>
      <c r="E32" s="103">
        <f>VLOOKUP(A32,'Costdrivere 2024'!A33:L133,3,FALSE)+VLOOKUP(A32,'Costdrivere 2024'!A33:L133,4,FALSE)+VLOOKUP(A32,'Costdrivere 2024'!A33:L133,5,FALSE)+VLOOKUP(A32,'Costdrivere 2024'!A33:L133,6,FALSE)+VLOOKUP(A32,'Costdrivere 2024'!A33:L133,7,FALSE)+VLOOKUP(A32,'Costdrivere 2024'!A33:L133,8,FALSE)+VLOOKUP(A32,'Costdrivere 2024'!A33:L133,9,FALSE)+VLOOKUP(A32,'Costdrivere 2024'!A33:L133,10,FALSE)+VLOOKUP(A32,'Costdrivere 2024'!A33:L133,11,FALSE)+VLOOKUP(A32,'Costdrivere 2024'!A33:L133,12,FALSE)</f>
        <v>4617757.8954772362</v>
      </c>
      <c r="F32" s="111">
        <f>VLOOKUP(A32,'Costdrivere 2024'!A:AR,44,FALSE)</f>
        <v>26956204.739999998</v>
      </c>
      <c r="G32" s="110">
        <v>7261933</v>
      </c>
      <c r="H32" s="106">
        <v>12149500.63538852</v>
      </c>
      <c r="I32" s="136">
        <v>2269444</v>
      </c>
      <c r="J32" s="108">
        <v>5631003.7462637443</v>
      </c>
      <c r="K32" s="109">
        <f t="shared" si="0"/>
        <v>20049948.381652266</v>
      </c>
      <c r="L32" s="137">
        <f t="shared" si="1"/>
        <v>27311881.381652266</v>
      </c>
      <c r="M32" s="108"/>
      <c r="N32" s="111">
        <v>1030018</v>
      </c>
      <c r="O32" s="108">
        <v>760880</v>
      </c>
      <c r="P32" s="138"/>
      <c r="Q32" s="138">
        <f t="shared" si="2"/>
        <v>6231915</v>
      </c>
      <c r="R32" s="148">
        <f t="shared" si="3"/>
        <v>19289068.381652266</v>
      </c>
      <c r="S32" s="139">
        <f t="shared" si="4"/>
        <v>25520983.381652266</v>
      </c>
    </row>
    <row r="33" spans="1:19" ht="16.5" customHeight="1" x14ac:dyDescent="0.2">
      <c r="A33" s="64" t="s">
        <v>96</v>
      </c>
      <c r="B33" s="99" t="s">
        <v>95</v>
      </c>
      <c r="C33" s="100">
        <v>44.140620421670199</v>
      </c>
      <c r="D33" s="147">
        <f>VLOOKUP(A33,'Costdrivere 2024'!A:AN,40,FALSE)</f>
        <v>5.2075803690317675E-2</v>
      </c>
      <c r="E33" s="103">
        <f>VLOOKUP(A33,'Costdrivere 2024'!A34:L134,3,FALSE)+VLOOKUP(A33,'Costdrivere 2024'!A34:L134,4,FALSE)+VLOOKUP(A33,'Costdrivere 2024'!A34:L134,5,FALSE)+VLOOKUP(A33,'Costdrivere 2024'!A34:L134,6,FALSE)+VLOOKUP(A33,'Costdrivere 2024'!A34:L134,7,FALSE)+VLOOKUP(A33,'Costdrivere 2024'!A34:L134,8,FALSE)+VLOOKUP(A33,'Costdrivere 2024'!A34:L134,9,FALSE)+VLOOKUP(A33,'Costdrivere 2024'!A34:L134,10,FALSE)+VLOOKUP(A33,'Costdrivere 2024'!A34:L134,11,FALSE)+VLOOKUP(A33,'Costdrivere 2024'!A34:L134,12,FALSE)</f>
        <v>22843625.978130147</v>
      </c>
      <c r="F33" s="111">
        <f>VLOOKUP(A33,'Costdrivere 2024'!A:AR,44,FALSE)</f>
        <v>83653356.689999998</v>
      </c>
      <c r="G33" s="110">
        <v>29478256</v>
      </c>
      <c r="H33" s="106">
        <v>43180728.938747734</v>
      </c>
      <c r="I33" s="136">
        <v>1625313</v>
      </c>
      <c r="J33" s="108">
        <v>13043275.33655444</v>
      </c>
      <c r="K33" s="109">
        <f t="shared" si="0"/>
        <v>57849317.275302172</v>
      </c>
      <c r="L33" s="137">
        <f t="shared" si="1"/>
        <v>87327573.275302172</v>
      </c>
      <c r="M33" s="108"/>
      <c r="N33" s="111">
        <v>1232288</v>
      </c>
      <c r="O33" s="108">
        <v>0</v>
      </c>
      <c r="P33" s="138"/>
      <c r="Q33" s="138">
        <f t="shared" si="2"/>
        <v>28245968</v>
      </c>
      <c r="R33" s="148">
        <f t="shared" si="3"/>
        <v>57849317.275302172</v>
      </c>
      <c r="S33" s="139">
        <f t="shared" si="4"/>
        <v>86095285.275302172</v>
      </c>
    </row>
    <row r="34" spans="1:19" ht="16.5" customHeight="1" x14ac:dyDescent="0.2">
      <c r="A34" s="64" t="s">
        <v>98</v>
      </c>
      <c r="B34" s="99" t="s">
        <v>97</v>
      </c>
      <c r="C34" s="100">
        <v>35.945003609474298</v>
      </c>
      <c r="D34" s="147">
        <f>VLOOKUP(A34,'Costdrivere 2024'!A:AN,40,FALSE)</f>
        <v>3.3877896236283914E-2</v>
      </c>
      <c r="E34" s="103">
        <f>VLOOKUP(A34,'Costdrivere 2024'!A35:L135,3,FALSE)+VLOOKUP(A34,'Costdrivere 2024'!A35:L135,4,FALSE)+VLOOKUP(A34,'Costdrivere 2024'!A35:L135,5,FALSE)+VLOOKUP(A34,'Costdrivere 2024'!A35:L135,6,FALSE)+VLOOKUP(A34,'Costdrivere 2024'!A35:L135,7,FALSE)+VLOOKUP(A34,'Costdrivere 2024'!A35:L135,8,FALSE)+VLOOKUP(A34,'Costdrivere 2024'!A35:L135,9,FALSE)+VLOOKUP(A34,'Costdrivere 2024'!A35:L135,10,FALSE)+VLOOKUP(A34,'Costdrivere 2024'!A35:L135,11,FALSE)+VLOOKUP(A34,'Costdrivere 2024'!A35:L135,12,FALSE)</f>
        <v>31193979.861543231</v>
      </c>
      <c r="F34" s="111">
        <f>VLOOKUP(A34,'Costdrivere 2024'!A:AR,44,FALSE)</f>
        <v>92092791.319999993</v>
      </c>
      <c r="G34" s="110">
        <v>36085302</v>
      </c>
      <c r="H34" s="106">
        <v>52409929.791720785</v>
      </c>
      <c r="I34" s="136">
        <v>8734000</v>
      </c>
      <c r="J34" s="108">
        <v>31374712.587765139</v>
      </c>
      <c r="K34" s="109">
        <f t="shared" si="0"/>
        <v>92518642.37948592</v>
      </c>
      <c r="L34" s="137">
        <f t="shared" si="1"/>
        <v>128603944.37948592</v>
      </c>
      <c r="M34" s="108"/>
      <c r="N34" s="111"/>
      <c r="O34" s="108"/>
      <c r="P34" s="138"/>
      <c r="Q34" s="138">
        <f t="shared" si="2"/>
        <v>36085302</v>
      </c>
      <c r="R34" s="148">
        <f t="shared" si="3"/>
        <v>92518642.37948592</v>
      </c>
      <c r="S34" s="139">
        <f t="shared" si="4"/>
        <v>128603944.37948592</v>
      </c>
    </row>
    <row r="35" spans="1:19" ht="16.5" customHeight="1" x14ac:dyDescent="0.2">
      <c r="A35" s="64" t="s">
        <v>100</v>
      </c>
      <c r="B35" s="99" t="s">
        <v>99</v>
      </c>
      <c r="C35" s="100">
        <v>39.271818849210398</v>
      </c>
      <c r="D35" s="147">
        <f>VLOOKUP(A35,'Costdrivere 2024'!A:AN,40,FALSE)</f>
        <v>2.4799289520426288E-2</v>
      </c>
      <c r="E35" s="103">
        <f>VLOOKUP(A35,'Costdrivere 2024'!A36:L136,3,FALSE)+VLOOKUP(A35,'Costdrivere 2024'!A36:L136,4,FALSE)+VLOOKUP(A35,'Costdrivere 2024'!A36:L136,5,FALSE)+VLOOKUP(A35,'Costdrivere 2024'!A36:L136,6,FALSE)+VLOOKUP(A35,'Costdrivere 2024'!A36:L136,7,FALSE)+VLOOKUP(A35,'Costdrivere 2024'!A36:L136,8,FALSE)+VLOOKUP(A35,'Costdrivere 2024'!A36:L136,9,FALSE)+VLOOKUP(A35,'Costdrivere 2024'!A36:L136,10,FALSE)+VLOOKUP(A35,'Costdrivere 2024'!A36:L136,11,FALSE)+VLOOKUP(A35,'Costdrivere 2024'!A36:L136,12,FALSE)</f>
        <v>41321700.617897794</v>
      </c>
      <c r="F35" s="111">
        <f>VLOOKUP(A35,'Costdrivere 2024'!A:AR,44,FALSE)</f>
        <v>148891869.52000001</v>
      </c>
      <c r="G35" s="110">
        <v>50446368</v>
      </c>
      <c r="H35" s="106">
        <v>69251760.830468029</v>
      </c>
      <c r="I35" s="136">
        <v>9366338</v>
      </c>
      <c r="J35" s="108">
        <v>36737675.573396444</v>
      </c>
      <c r="K35" s="109">
        <f t="shared" si="0"/>
        <v>115355774.40386447</v>
      </c>
      <c r="L35" s="137">
        <f t="shared" si="1"/>
        <v>165802142.40386447</v>
      </c>
      <c r="M35" s="108">
        <v>1750360</v>
      </c>
      <c r="N35" s="111"/>
      <c r="O35" s="108"/>
      <c r="P35" s="138"/>
      <c r="Q35" s="138">
        <f t="shared" si="2"/>
        <v>50446368</v>
      </c>
      <c r="R35" s="148">
        <f t="shared" si="3"/>
        <v>113605414.40386447</v>
      </c>
      <c r="S35" s="139">
        <f t="shared" si="4"/>
        <v>164051782.40386447</v>
      </c>
    </row>
    <row r="36" spans="1:19" ht="16.5" customHeight="1" x14ac:dyDescent="0.2">
      <c r="A36" s="64" t="s">
        <v>102</v>
      </c>
      <c r="B36" s="99" t="s">
        <v>101</v>
      </c>
      <c r="C36" s="100">
        <v>35.291822686471697</v>
      </c>
      <c r="D36" s="147">
        <f>VLOOKUP(A36,'Costdrivere 2024'!A:AN,40,FALSE)</f>
        <v>3.7961082005773548E-2</v>
      </c>
      <c r="E36" s="103">
        <f>VLOOKUP(A36,'Costdrivere 2024'!A37:L137,3,FALSE)+VLOOKUP(A36,'Costdrivere 2024'!A37:L137,4,FALSE)+VLOOKUP(A36,'Costdrivere 2024'!A37:L137,5,FALSE)+VLOOKUP(A36,'Costdrivere 2024'!A37:L137,6,FALSE)+VLOOKUP(A36,'Costdrivere 2024'!A37:L137,7,FALSE)+VLOOKUP(A36,'Costdrivere 2024'!A37:L137,8,FALSE)+VLOOKUP(A36,'Costdrivere 2024'!A37:L137,9,FALSE)+VLOOKUP(A36,'Costdrivere 2024'!A37:L137,10,FALSE)+VLOOKUP(A36,'Costdrivere 2024'!A37:L137,11,FALSE)+VLOOKUP(A36,'Costdrivere 2024'!A37:L137,12,FALSE)</f>
        <v>41929688.794780701</v>
      </c>
      <c r="F36" s="111">
        <f>VLOOKUP(A36,'Costdrivere 2024'!A:AR,44,FALSE)</f>
        <v>122054500.3</v>
      </c>
      <c r="G36" s="110">
        <v>36813683</v>
      </c>
      <c r="H36" s="106">
        <v>66657921.154897191</v>
      </c>
      <c r="I36" s="136">
        <v>5058000</v>
      </c>
      <c r="J36" s="108">
        <v>27928517.768662319</v>
      </c>
      <c r="K36" s="109">
        <f t="shared" si="0"/>
        <v>99644438.923559502</v>
      </c>
      <c r="L36" s="137">
        <f t="shared" si="1"/>
        <v>136458121.92355949</v>
      </c>
      <c r="M36" s="108"/>
      <c r="N36" s="111"/>
      <c r="O36" s="108"/>
      <c r="P36" s="138"/>
      <c r="Q36" s="138">
        <f t="shared" si="2"/>
        <v>36813683</v>
      </c>
      <c r="R36" s="148">
        <f t="shared" si="3"/>
        <v>99644438.923559502</v>
      </c>
      <c r="S36" s="139">
        <f t="shared" si="4"/>
        <v>136458121.92355949</v>
      </c>
    </row>
    <row r="37" spans="1:19" ht="16.5" customHeight="1" x14ac:dyDescent="0.2">
      <c r="A37" s="64" t="s">
        <v>104</v>
      </c>
      <c r="B37" s="99" t="s">
        <v>103</v>
      </c>
      <c r="C37" s="100">
        <v>35.3657575728231</v>
      </c>
      <c r="D37" s="147">
        <f>VLOOKUP(A37,'Costdrivere 2024'!A:AN,40,FALSE)</f>
        <v>3.2990762124711318E-2</v>
      </c>
      <c r="E37" s="103">
        <f>VLOOKUP(A37,'Costdrivere 2024'!A38:L138,3,FALSE)+VLOOKUP(A37,'Costdrivere 2024'!A38:L138,4,FALSE)+VLOOKUP(A37,'Costdrivere 2024'!A38:L138,5,FALSE)+VLOOKUP(A37,'Costdrivere 2024'!A38:L138,6,FALSE)+VLOOKUP(A37,'Costdrivere 2024'!A38:L138,7,FALSE)+VLOOKUP(A37,'Costdrivere 2024'!A38:L138,8,FALSE)+VLOOKUP(A37,'Costdrivere 2024'!A38:L138,9,FALSE)+VLOOKUP(A37,'Costdrivere 2024'!A38:L138,10,FALSE)+VLOOKUP(A37,'Costdrivere 2024'!A38:L138,11,FALSE)+VLOOKUP(A37,'Costdrivere 2024'!A38:L138,12,FALSE)</f>
        <v>20649045.111750819</v>
      </c>
      <c r="F37" s="111">
        <f>VLOOKUP(A37,'Costdrivere 2024'!A:AR,44,FALSE)</f>
        <v>75355968.290000007</v>
      </c>
      <c r="G37" s="110">
        <v>35836311</v>
      </c>
      <c r="H37" s="106">
        <v>40735176.236778378</v>
      </c>
      <c r="I37" s="136">
        <v>2296887</v>
      </c>
      <c r="J37" s="108">
        <v>17092766.355364662</v>
      </c>
      <c r="K37" s="109">
        <f t="shared" si="0"/>
        <v>60124829.592143044</v>
      </c>
      <c r="L37" s="137">
        <f t="shared" si="1"/>
        <v>95961140.592143044</v>
      </c>
      <c r="M37" s="108"/>
      <c r="N37" s="111"/>
      <c r="O37" s="108"/>
      <c r="P37" s="138"/>
      <c r="Q37" s="138">
        <f t="shared" si="2"/>
        <v>35836311</v>
      </c>
      <c r="R37" s="148">
        <f t="shared" si="3"/>
        <v>60124829.592143044</v>
      </c>
      <c r="S37" s="139">
        <f t="shared" si="4"/>
        <v>95961140.592143044</v>
      </c>
    </row>
    <row r="38" spans="1:19" ht="16.5" customHeight="1" x14ac:dyDescent="0.2">
      <c r="A38" s="64" t="s">
        <v>106</v>
      </c>
      <c r="B38" s="99" t="s">
        <v>105</v>
      </c>
      <c r="C38" s="100">
        <v>32.624230011806603</v>
      </c>
      <c r="D38" s="147">
        <f>VLOOKUP(A38,'Costdrivere 2024'!A:AN,40,FALSE)</f>
        <v>2.3943218375289645E-2</v>
      </c>
      <c r="E38" s="103">
        <f>VLOOKUP(A38,'Costdrivere 2024'!A39:L139,3,FALSE)+VLOOKUP(A38,'Costdrivere 2024'!A39:L139,4,FALSE)+VLOOKUP(A38,'Costdrivere 2024'!A39:L139,5,FALSE)+VLOOKUP(A38,'Costdrivere 2024'!A39:L139,6,FALSE)+VLOOKUP(A38,'Costdrivere 2024'!A39:L139,7,FALSE)+VLOOKUP(A38,'Costdrivere 2024'!A39:L139,8,FALSE)+VLOOKUP(A38,'Costdrivere 2024'!A39:L139,9,FALSE)+VLOOKUP(A38,'Costdrivere 2024'!A39:L139,10,FALSE)+VLOOKUP(A38,'Costdrivere 2024'!A39:L139,11,FALSE)+VLOOKUP(A38,'Costdrivere 2024'!A39:L139,12,FALSE)</f>
        <v>36898363.869049206</v>
      </c>
      <c r="F38" s="111">
        <f>VLOOKUP(A38,'Costdrivere 2024'!A:AR,44,FALSE)</f>
        <v>114899414.25</v>
      </c>
      <c r="G38" s="110">
        <v>37304963</v>
      </c>
      <c r="H38" s="106">
        <v>60259248.934673205</v>
      </c>
      <c r="I38" s="136">
        <v>1912694</v>
      </c>
      <c r="J38" s="108">
        <v>23289885.847388897</v>
      </c>
      <c r="K38" s="109">
        <f t="shared" si="0"/>
        <v>85461828.782062098</v>
      </c>
      <c r="L38" s="137">
        <f t="shared" si="1"/>
        <v>122766791.7820621</v>
      </c>
      <c r="M38" s="108"/>
      <c r="N38" s="111"/>
      <c r="O38" s="108"/>
      <c r="P38" s="138"/>
      <c r="Q38" s="138">
        <f t="shared" si="2"/>
        <v>37304963</v>
      </c>
      <c r="R38" s="148">
        <f t="shared" si="3"/>
        <v>85461828.782062098</v>
      </c>
      <c r="S38" s="139">
        <f t="shared" si="4"/>
        <v>122766791.7820621</v>
      </c>
    </row>
    <row r="39" spans="1:19" ht="16.5" customHeight="1" x14ac:dyDescent="0.2">
      <c r="A39" s="64" t="s">
        <v>108</v>
      </c>
      <c r="B39" s="99" t="s">
        <v>107</v>
      </c>
      <c r="C39" s="100">
        <v>34.861774313051697</v>
      </c>
      <c r="D39" s="147">
        <f>VLOOKUP(A39,'Costdrivere 2024'!A:AN,40,FALSE)</f>
        <v>0</v>
      </c>
      <c r="E39" s="103">
        <f>VLOOKUP(A39,'Costdrivere 2024'!A40:L140,3,FALSE)+VLOOKUP(A39,'Costdrivere 2024'!A40:L140,4,FALSE)+VLOOKUP(A39,'Costdrivere 2024'!A40:L140,5,FALSE)+VLOOKUP(A39,'Costdrivere 2024'!A40:L140,6,FALSE)+VLOOKUP(A39,'Costdrivere 2024'!A40:L140,7,FALSE)+VLOOKUP(A39,'Costdrivere 2024'!A40:L140,8,FALSE)+VLOOKUP(A39,'Costdrivere 2024'!A40:L140,9,FALSE)+VLOOKUP(A39,'Costdrivere 2024'!A40:L140,10,FALSE)+VLOOKUP(A39,'Costdrivere 2024'!A40:L140,11,FALSE)+VLOOKUP(A39,'Costdrivere 2024'!A40:L140,12,FALSE)</f>
        <v>26549537.563968822</v>
      </c>
      <c r="F39" s="111">
        <f>VLOOKUP(A39,'Costdrivere 2024'!A:AR,44,FALSE)</f>
        <v>21839589.07</v>
      </c>
      <c r="G39" s="110">
        <v>32021027</v>
      </c>
      <c r="H39" s="106">
        <v>9202660.5794197377</v>
      </c>
      <c r="I39" s="136">
        <v>965943</v>
      </c>
      <c r="J39" s="108">
        <v>5021350.5644677039</v>
      </c>
      <c r="K39" s="109">
        <f t="shared" si="0"/>
        <v>15189954.143887442</v>
      </c>
      <c r="L39" s="137">
        <f t="shared" si="1"/>
        <v>47210981.143887445</v>
      </c>
      <c r="M39" s="108"/>
      <c r="N39" s="111"/>
      <c r="O39" s="108"/>
      <c r="P39" s="138"/>
      <c r="Q39" s="138">
        <f t="shared" si="2"/>
        <v>32021027</v>
      </c>
      <c r="R39" s="148">
        <f t="shared" si="3"/>
        <v>15189954.143887442</v>
      </c>
      <c r="S39" s="139">
        <f t="shared" si="4"/>
        <v>47210981.143887445</v>
      </c>
    </row>
    <row r="40" spans="1:19" ht="16.5" customHeight="1" x14ac:dyDescent="0.2">
      <c r="A40" s="64" t="s">
        <v>110</v>
      </c>
      <c r="B40" s="99" t="s">
        <v>109</v>
      </c>
      <c r="C40" s="100">
        <v>38.125612720601403</v>
      </c>
      <c r="D40" s="147">
        <f>VLOOKUP(A40,'Costdrivere 2024'!A:AN,40,FALSE)</f>
        <v>3.9034647550776583E-2</v>
      </c>
      <c r="E40" s="103">
        <f>VLOOKUP(A40,'Costdrivere 2024'!A41:L141,3,FALSE)+VLOOKUP(A40,'Costdrivere 2024'!A41:L141,4,FALSE)+VLOOKUP(A40,'Costdrivere 2024'!A41:L141,5,FALSE)+VLOOKUP(A40,'Costdrivere 2024'!A41:L141,6,FALSE)+VLOOKUP(A40,'Costdrivere 2024'!A41:L141,7,FALSE)+VLOOKUP(A40,'Costdrivere 2024'!A41:L141,8,FALSE)+VLOOKUP(A40,'Costdrivere 2024'!A41:L141,9,FALSE)+VLOOKUP(A40,'Costdrivere 2024'!A41:L141,10,FALSE)+VLOOKUP(A40,'Costdrivere 2024'!A41:L141,11,FALSE)+VLOOKUP(A40,'Costdrivere 2024'!A41:L141,12,FALSE)</f>
        <v>23518147.024002306</v>
      </c>
      <c r="F40" s="111">
        <f>VLOOKUP(A40,'Costdrivere 2024'!A:AR,44,FALSE)</f>
        <v>160826362.03999999</v>
      </c>
      <c r="G40" s="110">
        <v>25989579</v>
      </c>
      <c r="H40" s="106">
        <v>92697249.205291703</v>
      </c>
      <c r="I40" s="136">
        <v>5524586</v>
      </c>
      <c r="J40" s="108">
        <v>22070355.917769939</v>
      </c>
      <c r="K40" s="109">
        <f t="shared" si="0"/>
        <v>120292191.12306164</v>
      </c>
      <c r="L40" s="137">
        <f t="shared" si="1"/>
        <v>146281770.12306166</v>
      </c>
      <c r="M40" s="108"/>
      <c r="N40" s="111"/>
      <c r="O40" s="108"/>
      <c r="P40" s="138"/>
      <c r="Q40" s="138">
        <f t="shared" si="2"/>
        <v>25989579</v>
      </c>
      <c r="R40" s="148">
        <f t="shared" si="3"/>
        <v>120292191.12306164</v>
      </c>
      <c r="S40" s="139">
        <f t="shared" si="4"/>
        <v>146281770.12306166</v>
      </c>
    </row>
    <row r="41" spans="1:19" ht="16.5" customHeight="1" x14ac:dyDescent="0.2">
      <c r="A41" s="64" t="s">
        <v>112</v>
      </c>
      <c r="B41" s="99" t="s">
        <v>111</v>
      </c>
      <c r="C41" s="100">
        <v>32.197386400686597</v>
      </c>
      <c r="D41" s="147">
        <f>VLOOKUP(A41,'Costdrivere 2024'!A:AN,40,FALSE)</f>
        <v>4.8555008510716181E-2</v>
      </c>
      <c r="E41" s="103">
        <f>VLOOKUP(A41,'Costdrivere 2024'!A42:L142,3,FALSE)+VLOOKUP(A41,'Costdrivere 2024'!A42:L142,4,FALSE)+VLOOKUP(A41,'Costdrivere 2024'!A42:L142,5,FALSE)+VLOOKUP(A41,'Costdrivere 2024'!A42:L142,6,FALSE)+VLOOKUP(A41,'Costdrivere 2024'!A42:L142,7,FALSE)+VLOOKUP(A41,'Costdrivere 2024'!A42:L142,8,FALSE)+VLOOKUP(A41,'Costdrivere 2024'!A42:L142,9,FALSE)+VLOOKUP(A41,'Costdrivere 2024'!A42:L142,10,FALSE)+VLOOKUP(A41,'Costdrivere 2024'!A42:L142,11,FALSE)+VLOOKUP(A41,'Costdrivere 2024'!A42:L142,12,FALSE)</f>
        <v>36407728.934454702</v>
      </c>
      <c r="F41" s="111">
        <f>VLOOKUP(A41,'Costdrivere 2024'!A:AR,44,FALSE)</f>
        <v>111587975.09</v>
      </c>
      <c r="G41" s="110">
        <v>54759370</v>
      </c>
      <c r="H41" s="106">
        <v>45224266.546527416</v>
      </c>
      <c r="I41" s="136">
        <v>14254620</v>
      </c>
      <c r="J41" s="108">
        <v>35086343.276881225</v>
      </c>
      <c r="K41" s="109">
        <f t="shared" si="0"/>
        <v>94565229.823408633</v>
      </c>
      <c r="L41" s="137">
        <f t="shared" si="1"/>
        <v>149324599.82340863</v>
      </c>
      <c r="M41" s="108">
        <v>2845346</v>
      </c>
      <c r="N41" s="111">
        <v>1633321</v>
      </c>
      <c r="O41" s="108">
        <v>2091409</v>
      </c>
      <c r="P41" s="138"/>
      <c r="Q41" s="138">
        <f t="shared" si="2"/>
        <v>53126049</v>
      </c>
      <c r="R41" s="148">
        <f t="shared" si="3"/>
        <v>89628474.823408633</v>
      </c>
      <c r="S41" s="139">
        <f t="shared" si="4"/>
        <v>142754523.82340863</v>
      </c>
    </row>
    <row r="42" spans="1:19" ht="16.5" customHeight="1" x14ac:dyDescent="0.2">
      <c r="A42" s="64" t="s">
        <v>114</v>
      </c>
      <c r="B42" s="99" t="s">
        <v>113</v>
      </c>
      <c r="C42" s="100">
        <v>37.731659633408299</v>
      </c>
      <c r="D42" s="147">
        <f>VLOOKUP(A42,'Costdrivere 2024'!A:AN,40,FALSE)</f>
        <v>3.4857890148212729E-2</v>
      </c>
      <c r="E42" s="103">
        <f>VLOOKUP(A42,'Costdrivere 2024'!A43:L143,3,FALSE)+VLOOKUP(A42,'Costdrivere 2024'!A43:L143,4,FALSE)+VLOOKUP(A42,'Costdrivere 2024'!A43:L143,5,FALSE)+VLOOKUP(A42,'Costdrivere 2024'!A43:L143,6,FALSE)+VLOOKUP(A42,'Costdrivere 2024'!A43:L143,7,FALSE)+VLOOKUP(A42,'Costdrivere 2024'!A43:L143,8,FALSE)+VLOOKUP(A42,'Costdrivere 2024'!A43:L143,9,FALSE)+VLOOKUP(A42,'Costdrivere 2024'!A43:L143,10,FALSE)+VLOOKUP(A42,'Costdrivere 2024'!A43:L143,11,FALSE)+VLOOKUP(A42,'Costdrivere 2024'!A43:L143,12,FALSE)</f>
        <v>47990978.533018507</v>
      </c>
      <c r="F42" s="111">
        <f>VLOOKUP(A42,'Costdrivere 2024'!A:AR,44,FALSE)</f>
        <v>177432217.13999999</v>
      </c>
      <c r="G42" s="110">
        <v>58036289</v>
      </c>
      <c r="H42" s="106">
        <v>91277394.235919371</v>
      </c>
      <c r="I42" s="136">
        <v>2275897</v>
      </c>
      <c r="J42" s="108">
        <v>24220027.977667168</v>
      </c>
      <c r="K42" s="109">
        <f t="shared" si="0"/>
        <v>117773319.21358654</v>
      </c>
      <c r="L42" s="137">
        <f t="shared" si="1"/>
        <v>175809608.21358654</v>
      </c>
      <c r="M42" s="108"/>
      <c r="N42" s="111"/>
      <c r="O42" s="108"/>
      <c r="P42" s="138"/>
      <c r="Q42" s="138">
        <f t="shared" si="2"/>
        <v>58036289</v>
      </c>
      <c r="R42" s="148">
        <f t="shared" si="3"/>
        <v>117773319.21358654</v>
      </c>
      <c r="S42" s="139">
        <f t="shared" si="4"/>
        <v>175809608.21358654</v>
      </c>
    </row>
    <row r="43" spans="1:19" ht="16.5" customHeight="1" x14ac:dyDescent="0.2">
      <c r="A43" s="64" t="s">
        <v>116</v>
      </c>
      <c r="B43" s="99" t="s">
        <v>115</v>
      </c>
      <c r="C43" s="100">
        <v>47.871093787758298</v>
      </c>
      <c r="D43" s="147">
        <f>VLOOKUP(A43,'Costdrivere 2024'!A:AN,40,FALSE)</f>
        <v>0.10234394904458599</v>
      </c>
      <c r="E43" s="103">
        <f>VLOOKUP(A43,'Costdrivere 2024'!A44:L144,3,FALSE)+VLOOKUP(A43,'Costdrivere 2024'!A44:L144,4,FALSE)+VLOOKUP(A43,'Costdrivere 2024'!A44:L144,5,FALSE)+VLOOKUP(A43,'Costdrivere 2024'!A44:L144,6,FALSE)+VLOOKUP(A43,'Costdrivere 2024'!A44:L144,7,FALSE)+VLOOKUP(A43,'Costdrivere 2024'!A44:L144,8,FALSE)+VLOOKUP(A43,'Costdrivere 2024'!A44:L144,9,FALSE)+VLOOKUP(A43,'Costdrivere 2024'!A44:L144,10,FALSE)+VLOOKUP(A43,'Costdrivere 2024'!A44:L144,11,FALSE)+VLOOKUP(A43,'Costdrivere 2024'!A44:L144,12,FALSE)</f>
        <v>10137044.526655832</v>
      </c>
      <c r="F43" s="111">
        <f>VLOOKUP(A43,'Costdrivere 2024'!A:AR,44,FALSE)</f>
        <v>57424959.659999996</v>
      </c>
      <c r="G43" s="110">
        <v>8079015</v>
      </c>
      <c r="H43" s="106">
        <v>29795206.887402795</v>
      </c>
      <c r="I43" s="136">
        <v>801000</v>
      </c>
      <c r="J43" s="108">
        <v>5132087.0483335834</v>
      </c>
      <c r="K43" s="109">
        <f t="shared" si="0"/>
        <v>35728293.935736381</v>
      </c>
      <c r="L43" s="137">
        <f t="shared" si="1"/>
        <v>43807308.935736381</v>
      </c>
      <c r="M43" s="108"/>
      <c r="N43" s="111"/>
      <c r="O43" s="108"/>
      <c r="P43" s="138"/>
      <c r="Q43" s="138">
        <f t="shared" si="2"/>
        <v>8079015</v>
      </c>
      <c r="R43" s="148">
        <f t="shared" si="3"/>
        <v>35728293.935736381</v>
      </c>
      <c r="S43" s="139">
        <f t="shared" si="4"/>
        <v>43807308.935736381</v>
      </c>
    </row>
    <row r="44" spans="1:19" ht="16.5" customHeight="1" x14ac:dyDescent="0.2">
      <c r="A44" s="64" t="s">
        <v>118</v>
      </c>
      <c r="B44" s="99" t="s">
        <v>117</v>
      </c>
      <c r="C44" s="100">
        <v>38.2000689697174</v>
      </c>
      <c r="D44" s="147">
        <f>VLOOKUP(A44,'Costdrivere 2024'!A:AN,40,FALSE)</f>
        <v>0.13084558823529413</v>
      </c>
      <c r="E44" s="103">
        <f>VLOOKUP(A44,'Costdrivere 2024'!A45:L145,3,FALSE)+VLOOKUP(A44,'Costdrivere 2024'!A45:L145,4,FALSE)+VLOOKUP(A44,'Costdrivere 2024'!A45:L145,5,FALSE)+VLOOKUP(A44,'Costdrivere 2024'!A45:L145,6,FALSE)+VLOOKUP(A44,'Costdrivere 2024'!A45:L145,7,FALSE)+VLOOKUP(A44,'Costdrivere 2024'!A45:L145,8,FALSE)+VLOOKUP(A44,'Costdrivere 2024'!A45:L145,9,FALSE)+VLOOKUP(A44,'Costdrivere 2024'!A45:L145,10,FALSE)+VLOOKUP(A44,'Costdrivere 2024'!A45:L145,11,FALSE)+VLOOKUP(A44,'Costdrivere 2024'!A45:L145,12,FALSE)</f>
        <v>5996641.8895879779</v>
      </c>
      <c r="F44" s="111">
        <f>VLOOKUP(A44,'Costdrivere 2024'!A:AR,44,FALSE)</f>
        <v>30887034.149999999</v>
      </c>
      <c r="G44" s="110">
        <v>13229930</v>
      </c>
      <c r="H44" s="106">
        <v>15444350.362689015</v>
      </c>
      <c r="I44" s="136">
        <v>5672000</v>
      </c>
      <c r="J44" s="108">
        <v>8108990.4960607523</v>
      </c>
      <c r="K44" s="109">
        <f t="shared" si="0"/>
        <v>29225340.858749766</v>
      </c>
      <c r="L44" s="137">
        <f t="shared" si="1"/>
        <v>42455270.858749762</v>
      </c>
      <c r="M44" s="108"/>
      <c r="N44" s="111"/>
      <c r="O44" s="108"/>
      <c r="P44" s="138"/>
      <c r="Q44" s="138">
        <f t="shared" si="2"/>
        <v>13229930</v>
      </c>
      <c r="R44" s="148">
        <f t="shared" si="3"/>
        <v>29225340.858749766</v>
      </c>
      <c r="S44" s="139">
        <f t="shared" si="4"/>
        <v>42455270.858749762</v>
      </c>
    </row>
    <row r="45" spans="1:19" ht="16.5" customHeight="1" x14ac:dyDescent="0.2">
      <c r="A45" s="64" t="s">
        <v>120</v>
      </c>
      <c r="B45" s="99" t="s">
        <v>119</v>
      </c>
      <c r="C45" s="100">
        <v>34.274253839566498</v>
      </c>
      <c r="D45" s="147">
        <f>VLOOKUP(A45,'Costdrivere 2024'!A:AN,40,FALSE)</f>
        <v>0.10719424460431655</v>
      </c>
      <c r="E45" s="103">
        <f>VLOOKUP(A45,'Costdrivere 2024'!A46:L146,3,FALSE)+VLOOKUP(A45,'Costdrivere 2024'!A46:L146,4,FALSE)+VLOOKUP(A45,'Costdrivere 2024'!A46:L146,5,FALSE)+VLOOKUP(A45,'Costdrivere 2024'!A46:L146,6,FALSE)+VLOOKUP(A45,'Costdrivere 2024'!A46:L146,7,FALSE)+VLOOKUP(A45,'Costdrivere 2024'!A46:L146,8,FALSE)+VLOOKUP(A45,'Costdrivere 2024'!A46:L146,9,FALSE)+VLOOKUP(A45,'Costdrivere 2024'!A46:L146,10,FALSE)+VLOOKUP(A45,'Costdrivere 2024'!A46:L146,11,FALSE)+VLOOKUP(A45,'Costdrivere 2024'!A46:L146,12,FALSE)</f>
        <v>14289582.095384013</v>
      </c>
      <c r="F45" s="111">
        <f>VLOOKUP(A45,'Costdrivere 2024'!A:AR,44,FALSE)</f>
        <v>57960825.869999997</v>
      </c>
      <c r="G45" s="110">
        <v>18941084</v>
      </c>
      <c r="H45" s="106">
        <v>27045613.343463145</v>
      </c>
      <c r="I45" s="136">
        <v>16757000</v>
      </c>
      <c r="J45" s="108">
        <v>24310164.033851728</v>
      </c>
      <c r="K45" s="109">
        <f t="shared" si="0"/>
        <v>68112777.377314866</v>
      </c>
      <c r="L45" s="137">
        <f t="shared" si="1"/>
        <v>87053861.377314866</v>
      </c>
      <c r="M45" s="108"/>
      <c r="N45" s="111">
        <v>0</v>
      </c>
      <c r="O45" s="108">
        <v>7403958</v>
      </c>
      <c r="P45" s="138"/>
      <c r="Q45" s="138">
        <f t="shared" si="2"/>
        <v>18941084</v>
      </c>
      <c r="R45" s="148">
        <f t="shared" si="3"/>
        <v>60708819.377314866</v>
      </c>
      <c r="S45" s="139">
        <f t="shared" si="4"/>
        <v>79649903.377314866</v>
      </c>
    </row>
    <row r="46" spans="1:19" ht="16.5" customHeight="1" x14ac:dyDescent="0.2">
      <c r="A46" s="64" t="s">
        <v>122</v>
      </c>
      <c r="B46" s="99" t="s">
        <v>121</v>
      </c>
      <c r="C46" s="100">
        <v>27.957550023254999</v>
      </c>
      <c r="D46" s="147">
        <f>VLOOKUP(A46,'Costdrivere 2024'!A:AN,40,FALSE)</f>
        <v>0.33816485225505444</v>
      </c>
      <c r="E46" s="103">
        <f>VLOOKUP(A46,'Costdrivere 2024'!A47:L147,3,FALSE)+VLOOKUP(A46,'Costdrivere 2024'!A47:L147,4,FALSE)+VLOOKUP(A46,'Costdrivere 2024'!A47:L147,5,FALSE)+VLOOKUP(A46,'Costdrivere 2024'!A47:L147,6,FALSE)+VLOOKUP(A46,'Costdrivere 2024'!A47:L147,7,FALSE)+VLOOKUP(A46,'Costdrivere 2024'!A47:L147,8,FALSE)+VLOOKUP(A46,'Costdrivere 2024'!A47:L147,9,FALSE)+VLOOKUP(A46,'Costdrivere 2024'!A47:L147,10,FALSE)+VLOOKUP(A46,'Costdrivere 2024'!A47:L147,11,FALSE)+VLOOKUP(A46,'Costdrivere 2024'!A47:L147,12,FALSE)</f>
        <v>95742778.96067673</v>
      </c>
      <c r="F46" s="111">
        <f>VLOOKUP(A46,'Costdrivere 2024'!A:AR,44,FALSE)</f>
        <v>279960318.50999999</v>
      </c>
      <c r="G46" s="110">
        <v>143776059</v>
      </c>
      <c r="H46" s="106">
        <v>125872302.19776937</v>
      </c>
      <c r="I46" s="136">
        <v>35072735</v>
      </c>
      <c r="J46" s="108">
        <v>67558315.665237889</v>
      </c>
      <c r="K46" s="109">
        <f t="shared" si="0"/>
        <v>228503352.86300725</v>
      </c>
      <c r="L46" s="137">
        <f t="shared" si="1"/>
        <v>372279411.86300725</v>
      </c>
      <c r="M46" s="108"/>
      <c r="N46" s="111">
        <v>0</v>
      </c>
      <c r="O46" s="108">
        <v>7241421</v>
      </c>
      <c r="P46" s="138"/>
      <c r="Q46" s="138">
        <f t="shared" si="2"/>
        <v>143776059</v>
      </c>
      <c r="R46" s="148">
        <f t="shared" si="3"/>
        <v>221261931.86300725</v>
      </c>
      <c r="S46" s="139">
        <f t="shared" si="4"/>
        <v>365037990.86300725</v>
      </c>
    </row>
    <row r="47" spans="1:19" ht="16.5" customHeight="1" x14ac:dyDescent="0.2">
      <c r="A47" s="64" t="s">
        <v>124</v>
      </c>
      <c r="B47" s="99" t="s">
        <v>123</v>
      </c>
      <c r="C47" s="100">
        <v>46.458048826898697</v>
      </c>
      <c r="D47" s="147">
        <f>VLOOKUP(A47,'Costdrivere 2024'!A:AN,40,FALSE)</f>
        <v>0.15304430379746836</v>
      </c>
      <c r="E47" s="103">
        <f>VLOOKUP(A47,'Costdrivere 2024'!A48:L148,3,FALSE)+VLOOKUP(A47,'Costdrivere 2024'!A48:L148,4,FALSE)+VLOOKUP(A47,'Costdrivere 2024'!A48:L148,5,FALSE)+VLOOKUP(A47,'Costdrivere 2024'!A48:L148,6,FALSE)+VLOOKUP(A47,'Costdrivere 2024'!A48:L148,7,FALSE)+VLOOKUP(A47,'Costdrivere 2024'!A48:L148,8,FALSE)+VLOOKUP(A47,'Costdrivere 2024'!A48:L148,9,FALSE)+VLOOKUP(A47,'Costdrivere 2024'!A48:L148,10,FALSE)+VLOOKUP(A47,'Costdrivere 2024'!A48:L148,11,FALSE)+VLOOKUP(A47,'Costdrivere 2024'!A48:L148,12,FALSE)</f>
        <v>5830566.5780067407</v>
      </c>
      <c r="F47" s="111">
        <f>VLOOKUP(A47,'Costdrivere 2024'!A:AR,44,FALSE)</f>
        <v>30591366.710000001</v>
      </c>
      <c r="G47" s="110">
        <v>15318594</v>
      </c>
      <c r="H47" s="106">
        <v>10938453.738753038</v>
      </c>
      <c r="I47" s="136">
        <v>2346000</v>
      </c>
      <c r="J47" s="108">
        <v>6204518.6249490632</v>
      </c>
      <c r="K47" s="109">
        <f t="shared" si="0"/>
        <v>19488972.3637021</v>
      </c>
      <c r="L47" s="137">
        <f t="shared" si="1"/>
        <v>34807566.363702103</v>
      </c>
      <c r="M47" s="108"/>
      <c r="N47" s="111"/>
      <c r="O47" s="108"/>
      <c r="P47" s="138"/>
      <c r="Q47" s="138">
        <f t="shared" si="2"/>
        <v>15318594</v>
      </c>
      <c r="R47" s="148">
        <f t="shared" si="3"/>
        <v>19488972.3637021</v>
      </c>
      <c r="S47" s="139">
        <f t="shared" si="4"/>
        <v>34807566.363702103</v>
      </c>
    </row>
    <row r="48" spans="1:19" ht="16.5" customHeight="1" x14ac:dyDescent="0.2">
      <c r="A48" s="64" t="s">
        <v>126</v>
      </c>
      <c r="B48" s="99" t="s">
        <v>125</v>
      </c>
      <c r="C48" s="100">
        <v>36.510127137832697</v>
      </c>
      <c r="D48" s="147">
        <f>VLOOKUP(A48,'Costdrivere 2024'!A:AN,40,FALSE)</f>
        <v>3.8172617061505952E-2</v>
      </c>
      <c r="E48" s="103">
        <f>VLOOKUP(A48,'Costdrivere 2024'!A49:L149,3,FALSE)+VLOOKUP(A48,'Costdrivere 2024'!A49:L149,4,FALSE)+VLOOKUP(A48,'Costdrivere 2024'!A49:L149,5,FALSE)+VLOOKUP(A48,'Costdrivere 2024'!A49:L149,6,FALSE)+VLOOKUP(A48,'Costdrivere 2024'!A49:L149,7,FALSE)+VLOOKUP(A48,'Costdrivere 2024'!A49:L149,8,FALSE)+VLOOKUP(A48,'Costdrivere 2024'!A49:L149,9,FALSE)+VLOOKUP(A48,'Costdrivere 2024'!A49:L149,10,FALSE)+VLOOKUP(A48,'Costdrivere 2024'!A49:L149,11,FALSE)+VLOOKUP(A48,'Costdrivere 2024'!A49:L149,12,FALSE)</f>
        <v>37116246.189790204</v>
      </c>
      <c r="F48" s="111">
        <f>VLOOKUP(A48,'Costdrivere 2024'!A:AR,44,FALSE)</f>
        <v>120296005.87</v>
      </c>
      <c r="G48" s="110">
        <v>61179543</v>
      </c>
      <c r="H48" s="106">
        <v>69393225.700652659</v>
      </c>
      <c r="I48" s="136">
        <v>11782570</v>
      </c>
      <c r="J48" s="108">
        <v>22728769.681019839</v>
      </c>
      <c r="K48" s="109">
        <f t="shared" si="0"/>
        <v>103904565.3816725</v>
      </c>
      <c r="L48" s="137">
        <f t="shared" si="1"/>
        <v>165084108.3816725</v>
      </c>
      <c r="M48" s="108"/>
      <c r="N48" s="111"/>
      <c r="O48" s="108"/>
      <c r="P48" s="138"/>
      <c r="Q48" s="138">
        <f t="shared" si="2"/>
        <v>61179543</v>
      </c>
      <c r="R48" s="148">
        <f t="shared" si="3"/>
        <v>103904565.3816725</v>
      </c>
      <c r="S48" s="139">
        <f t="shared" si="4"/>
        <v>165084108.3816725</v>
      </c>
    </row>
    <row r="49" spans="1:19" ht="16.5" customHeight="1" x14ac:dyDescent="0.2">
      <c r="A49" s="64" t="s">
        <v>128</v>
      </c>
      <c r="B49" s="99" t="s">
        <v>127</v>
      </c>
      <c r="C49" s="100">
        <v>35.029382942689402</v>
      </c>
      <c r="D49" s="147">
        <f>VLOOKUP(A49,'Costdrivere 2024'!A:AN,40,FALSE)</f>
        <v>4.4644511101858381E-2</v>
      </c>
      <c r="E49" s="103">
        <f>VLOOKUP(A49,'Costdrivere 2024'!A50:L150,3,FALSE)+VLOOKUP(A49,'Costdrivere 2024'!A50:L150,4,FALSE)+VLOOKUP(A49,'Costdrivere 2024'!A50:L150,5,FALSE)+VLOOKUP(A49,'Costdrivere 2024'!A50:L150,6,FALSE)+VLOOKUP(A49,'Costdrivere 2024'!A50:L150,7,FALSE)+VLOOKUP(A49,'Costdrivere 2024'!A50:L150,8,FALSE)+VLOOKUP(A49,'Costdrivere 2024'!A50:L150,9,FALSE)+VLOOKUP(A49,'Costdrivere 2024'!A50:L150,10,FALSE)+VLOOKUP(A49,'Costdrivere 2024'!A50:L150,11,FALSE)+VLOOKUP(A49,'Costdrivere 2024'!A50:L150,12,FALSE)</f>
        <v>55597367.104191557</v>
      </c>
      <c r="F49" s="111">
        <f>VLOOKUP(A49,'Costdrivere 2024'!A:AR,44,FALSE)</f>
        <v>152535652.43000001</v>
      </c>
      <c r="G49" s="110">
        <v>62574469</v>
      </c>
      <c r="H49" s="106">
        <v>86263110.163189322</v>
      </c>
      <c r="I49" s="136">
        <v>3500000</v>
      </c>
      <c r="J49" s="108">
        <v>32042700.305609733</v>
      </c>
      <c r="K49" s="109">
        <f t="shared" si="0"/>
        <v>121805810.46879905</v>
      </c>
      <c r="L49" s="137">
        <f t="shared" si="1"/>
        <v>184380279.46879905</v>
      </c>
      <c r="M49" s="108"/>
      <c r="N49" s="111"/>
      <c r="O49" s="108"/>
      <c r="P49" s="138"/>
      <c r="Q49" s="138">
        <f t="shared" si="2"/>
        <v>62574469</v>
      </c>
      <c r="R49" s="148">
        <f t="shared" si="3"/>
        <v>121805810.46879905</v>
      </c>
      <c r="S49" s="139">
        <f t="shared" si="4"/>
        <v>184380279.46879905</v>
      </c>
    </row>
    <row r="50" spans="1:19" ht="16.5" customHeight="1" x14ac:dyDescent="0.2">
      <c r="A50" s="64" t="s">
        <v>130</v>
      </c>
      <c r="B50" s="99" t="s">
        <v>129</v>
      </c>
      <c r="C50" s="100">
        <v>42.663366721606899</v>
      </c>
      <c r="D50" s="147">
        <f>VLOOKUP(A50,'Costdrivere 2024'!A:AN,40,FALSE)</f>
        <v>8.0439747998293218E-2</v>
      </c>
      <c r="E50" s="103">
        <f>VLOOKUP(A50,'Costdrivere 2024'!A51:L151,3,FALSE)+VLOOKUP(A50,'Costdrivere 2024'!A51:L151,4,FALSE)+VLOOKUP(A50,'Costdrivere 2024'!A51:L151,5,FALSE)+VLOOKUP(A50,'Costdrivere 2024'!A51:L151,6,FALSE)+VLOOKUP(A50,'Costdrivere 2024'!A51:L151,7,FALSE)+VLOOKUP(A50,'Costdrivere 2024'!A51:L151,8,FALSE)+VLOOKUP(A50,'Costdrivere 2024'!A51:L151,9,FALSE)+VLOOKUP(A50,'Costdrivere 2024'!A51:L151,10,FALSE)+VLOOKUP(A50,'Costdrivere 2024'!A51:L151,11,FALSE)+VLOOKUP(A50,'Costdrivere 2024'!A51:L151,12,FALSE)</f>
        <v>15125444.355712876</v>
      </c>
      <c r="F50" s="111">
        <f>VLOOKUP(A50,'Costdrivere 2024'!A:AR,44,FALSE)</f>
        <v>69880032.430000007</v>
      </c>
      <c r="G50" s="110">
        <v>12071274</v>
      </c>
      <c r="H50" s="106">
        <v>41651240.854717858</v>
      </c>
      <c r="I50" s="136">
        <v>0</v>
      </c>
      <c r="J50" s="108">
        <v>8804916.8144775257</v>
      </c>
      <c r="K50" s="109">
        <f t="shared" si="0"/>
        <v>50456157.669195384</v>
      </c>
      <c r="L50" s="137">
        <f t="shared" si="1"/>
        <v>62527431.669195384</v>
      </c>
      <c r="M50" s="108"/>
      <c r="N50" s="111"/>
      <c r="O50" s="108"/>
      <c r="P50" s="138"/>
      <c r="Q50" s="138">
        <f t="shared" si="2"/>
        <v>12071274</v>
      </c>
      <c r="R50" s="148">
        <f t="shared" si="3"/>
        <v>50456157.669195384</v>
      </c>
      <c r="S50" s="139">
        <f t="shared" si="4"/>
        <v>62527431.669195384</v>
      </c>
    </row>
    <row r="51" spans="1:19" ht="16.5" customHeight="1" x14ac:dyDescent="0.2">
      <c r="A51" s="64" t="s">
        <v>132</v>
      </c>
      <c r="B51" s="99" t="s">
        <v>131</v>
      </c>
      <c r="C51" s="100">
        <v>39.552177955130098</v>
      </c>
      <c r="D51" s="147">
        <f>VLOOKUP(A51,'Costdrivere 2024'!A:AN,40,FALSE)</f>
        <v>7.5377348246280812E-2</v>
      </c>
      <c r="E51" s="103">
        <f>VLOOKUP(A51,'Costdrivere 2024'!A52:L152,3,FALSE)+VLOOKUP(A51,'Costdrivere 2024'!A52:L152,4,FALSE)+VLOOKUP(A51,'Costdrivere 2024'!A52:L152,5,FALSE)+VLOOKUP(A51,'Costdrivere 2024'!A52:L152,6,FALSE)+VLOOKUP(A51,'Costdrivere 2024'!A52:L152,7,FALSE)+VLOOKUP(A51,'Costdrivere 2024'!A52:L152,8,FALSE)+VLOOKUP(A51,'Costdrivere 2024'!A52:L152,9,FALSE)+VLOOKUP(A51,'Costdrivere 2024'!A52:L152,10,FALSE)+VLOOKUP(A51,'Costdrivere 2024'!A52:L152,11,FALSE)+VLOOKUP(A51,'Costdrivere 2024'!A52:L152,12,FALSE)</f>
        <v>15369356.42735583</v>
      </c>
      <c r="F51" s="111">
        <f>VLOOKUP(A51,'Costdrivere 2024'!A:AR,44,FALSE)</f>
        <v>35457205.049999997</v>
      </c>
      <c r="G51" s="110">
        <v>15573120</v>
      </c>
      <c r="H51" s="106">
        <v>20062157.541479204</v>
      </c>
      <c r="I51" s="136">
        <v>7049000</v>
      </c>
      <c r="J51" s="108">
        <v>13870436.001753503</v>
      </c>
      <c r="K51" s="109">
        <f t="shared" si="0"/>
        <v>40981593.543232709</v>
      </c>
      <c r="L51" s="137">
        <f t="shared" si="1"/>
        <v>56554713.543232709</v>
      </c>
      <c r="M51" s="108"/>
      <c r="N51" s="111"/>
      <c r="O51" s="108"/>
      <c r="P51" s="138"/>
      <c r="Q51" s="138">
        <f t="shared" si="2"/>
        <v>15573120</v>
      </c>
      <c r="R51" s="148">
        <f t="shared" si="3"/>
        <v>40981593.543232709</v>
      </c>
      <c r="S51" s="139">
        <f t="shared" si="4"/>
        <v>56554713.543232709</v>
      </c>
    </row>
    <row r="52" spans="1:19" ht="16.5" customHeight="1" x14ac:dyDescent="0.2">
      <c r="A52" s="64" t="s">
        <v>134</v>
      </c>
      <c r="B52" s="99" t="s">
        <v>133</v>
      </c>
      <c r="C52" s="100">
        <v>36.766495729949703</v>
      </c>
      <c r="D52" s="147">
        <f>VLOOKUP(A52,'Costdrivere 2024'!A:AN,40,FALSE)</f>
        <v>3.2798386389546609E-2</v>
      </c>
      <c r="E52" s="103">
        <f>VLOOKUP(A52,'Costdrivere 2024'!A53:L153,3,FALSE)+VLOOKUP(A52,'Costdrivere 2024'!A53:L153,4,FALSE)+VLOOKUP(A52,'Costdrivere 2024'!A53:L153,5,FALSE)+VLOOKUP(A52,'Costdrivere 2024'!A53:L153,6,FALSE)+VLOOKUP(A52,'Costdrivere 2024'!A53:L153,7,FALSE)+VLOOKUP(A52,'Costdrivere 2024'!A53:L153,8,FALSE)+VLOOKUP(A52,'Costdrivere 2024'!A53:L153,9,FALSE)+VLOOKUP(A52,'Costdrivere 2024'!A53:L153,10,FALSE)+VLOOKUP(A52,'Costdrivere 2024'!A53:L153,11,FALSE)+VLOOKUP(A52,'Costdrivere 2024'!A53:L153,12,FALSE)</f>
        <v>22274889.593408924</v>
      </c>
      <c r="F52" s="111">
        <f>VLOOKUP(A52,'Costdrivere 2024'!A:AR,44,FALSE)</f>
        <v>84398606.540000007</v>
      </c>
      <c r="G52" s="110">
        <v>28435996</v>
      </c>
      <c r="H52" s="106">
        <v>42825979.13308958</v>
      </c>
      <c r="I52" s="136">
        <v>1548846</v>
      </c>
      <c r="J52" s="108">
        <v>13844284.072674381</v>
      </c>
      <c r="K52" s="109">
        <f t="shared" si="0"/>
        <v>58219109.205763958</v>
      </c>
      <c r="L52" s="137">
        <f t="shared" si="1"/>
        <v>86655105.205763966</v>
      </c>
      <c r="M52" s="108"/>
      <c r="N52" s="111"/>
      <c r="O52" s="108"/>
      <c r="P52" s="138"/>
      <c r="Q52" s="138">
        <f t="shared" si="2"/>
        <v>28435996</v>
      </c>
      <c r="R52" s="148">
        <f t="shared" si="3"/>
        <v>58219109.205763958</v>
      </c>
      <c r="S52" s="139">
        <f t="shared" si="4"/>
        <v>86655105.205763966</v>
      </c>
    </row>
    <row r="53" spans="1:19" ht="16.5" customHeight="1" x14ac:dyDescent="0.2">
      <c r="A53" s="64" t="s">
        <v>136</v>
      </c>
      <c r="B53" s="99" t="s">
        <v>135</v>
      </c>
      <c r="C53" s="100">
        <v>39.7486049980822</v>
      </c>
      <c r="D53" s="147">
        <f>VLOOKUP(A53,'Costdrivere 2024'!A:AN,40,FALSE)</f>
        <v>5.9488044144696509E-2</v>
      </c>
      <c r="E53" s="103">
        <f>VLOOKUP(A53,'Costdrivere 2024'!A54:L154,3,FALSE)+VLOOKUP(A53,'Costdrivere 2024'!A54:L154,4,FALSE)+VLOOKUP(A53,'Costdrivere 2024'!A54:L154,5,FALSE)+VLOOKUP(A53,'Costdrivere 2024'!A54:L154,6,FALSE)+VLOOKUP(A53,'Costdrivere 2024'!A54:L154,7,FALSE)+VLOOKUP(A53,'Costdrivere 2024'!A54:L154,8,FALSE)+VLOOKUP(A53,'Costdrivere 2024'!A54:L154,9,FALSE)+VLOOKUP(A53,'Costdrivere 2024'!A54:L154,10,FALSE)+VLOOKUP(A53,'Costdrivere 2024'!A54:L154,11,FALSE)+VLOOKUP(A53,'Costdrivere 2024'!A54:L154,12,FALSE)</f>
        <v>5314531.7459647572</v>
      </c>
      <c r="F53" s="111">
        <f>VLOOKUP(A53,'Costdrivere 2024'!A:AR,44,FALSE)</f>
        <v>16972985.98</v>
      </c>
      <c r="G53" s="110">
        <v>7080589</v>
      </c>
      <c r="H53" s="106">
        <v>16224618.343278075</v>
      </c>
      <c r="I53" s="136">
        <v>1150000</v>
      </c>
      <c r="J53" s="108">
        <v>5174464.6646503173</v>
      </c>
      <c r="K53" s="109">
        <f t="shared" si="0"/>
        <v>22549083.00792839</v>
      </c>
      <c r="L53" s="137">
        <f t="shared" si="1"/>
        <v>29629672.00792839</v>
      </c>
      <c r="M53" s="108"/>
      <c r="N53" s="111"/>
      <c r="O53" s="108"/>
      <c r="P53" s="138"/>
      <c r="Q53" s="138">
        <f t="shared" si="2"/>
        <v>7080589</v>
      </c>
      <c r="R53" s="148">
        <f t="shared" si="3"/>
        <v>22549083.00792839</v>
      </c>
      <c r="S53" s="139">
        <f t="shared" si="4"/>
        <v>29629672.00792839</v>
      </c>
    </row>
    <row r="54" spans="1:19" ht="16.5" customHeight="1" x14ac:dyDescent="0.2">
      <c r="A54" s="64" t="s">
        <v>138</v>
      </c>
      <c r="B54" s="99" t="s">
        <v>137</v>
      </c>
      <c r="C54" s="100">
        <v>37.968678014039298</v>
      </c>
      <c r="D54" s="147">
        <f>VLOOKUP(A54,'Costdrivere 2024'!A:AN,40,FALSE)</f>
        <v>3.2056024726812529E-2</v>
      </c>
      <c r="E54" s="103">
        <f>VLOOKUP(A54,'Costdrivere 2024'!A55:L155,3,FALSE)+VLOOKUP(A54,'Costdrivere 2024'!A55:L155,4,FALSE)+VLOOKUP(A54,'Costdrivere 2024'!A55:L155,5,FALSE)+VLOOKUP(A54,'Costdrivere 2024'!A55:L155,6,FALSE)+VLOOKUP(A54,'Costdrivere 2024'!A55:L155,7,FALSE)+VLOOKUP(A54,'Costdrivere 2024'!A55:L155,8,FALSE)+VLOOKUP(A54,'Costdrivere 2024'!A55:L155,9,FALSE)+VLOOKUP(A54,'Costdrivere 2024'!A55:L155,10,FALSE)+VLOOKUP(A54,'Costdrivere 2024'!A55:L155,11,FALSE)+VLOOKUP(A54,'Costdrivere 2024'!A55:L155,12,FALSE)</f>
        <v>25389659.111149479</v>
      </c>
      <c r="F54" s="111">
        <f>VLOOKUP(A54,'Costdrivere 2024'!A:AR,44,FALSE)</f>
        <v>87775546.939999998</v>
      </c>
      <c r="G54" s="110">
        <v>26382078</v>
      </c>
      <c r="H54" s="106">
        <v>53983138.466424175</v>
      </c>
      <c r="I54" s="136">
        <v>1304134</v>
      </c>
      <c r="J54" s="108">
        <v>10978180.419336844</v>
      </c>
      <c r="K54" s="109">
        <f t="shared" si="0"/>
        <v>66265452.885761023</v>
      </c>
      <c r="L54" s="137">
        <f t="shared" si="1"/>
        <v>92647530.885761023</v>
      </c>
      <c r="M54" s="108"/>
      <c r="N54" s="111"/>
      <c r="O54" s="108"/>
      <c r="P54" s="138"/>
      <c r="Q54" s="138">
        <f t="shared" si="2"/>
        <v>26382078</v>
      </c>
      <c r="R54" s="148">
        <f t="shared" si="3"/>
        <v>66265452.885761023</v>
      </c>
      <c r="S54" s="139">
        <f t="shared" si="4"/>
        <v>92647530.885761023</v>
      </c>
    </row>
    <row r="55" spans="1:19" ht="16.5" customHeight="1" x14ac:dyDescent="0.2">
      <c r="A55" s="64" t="s">
        <v>140</v>
      </c>
      <c r="B55" s="99" t="s">
        <v>139</v>
      </c>
      <c r="C55" s="100">
        <v>26.493032203037099</v>
      </c>
      <c r="D55" s="147">
        <f>VLOOKUP(A55,'Costdrivere 2024'!A:AN,40,FALSE)</f>
        <v>2.6939655172413793E-4</v>
      </c>
      <c r="E55" s="103">
        <f>VLOOKUP(A55,'Costdrivere 2024'!A56:L156,3,FALSE)+VLOOKUP(A55,'Costdrivere 2024'!A56:L156,4,FALSE)+VLOOKUP(A55,'Costdrivere 2024'!A56:L156,5,FALSE)+VLOOKUP(A55,'Costdrivere 2024'!A56:L156,6,FALSE)+VLOOKUP(A55,'Costdrivere 2024'!A56:L156,7,FALSE)+VLOOKUP(A55,'Costdrivere 2024'!A56:L156,8,FALSE)+VLOOKUP(A55,'Costdrivere 2024'!A56:L156,9,FALSE)+VLOOKUP(A55,'Costdrivere 2024'!A56:L156,10,FALSE)+VLOOKUP(A55,'Costdrivere 2024'!A56:L156,11,FALSE)+VLOOKUP(A55,'Costdrivere 2024'!A56:L156,12,FALSE)</f>
        <v>21517663.34864476</v>
      </c>
      <c r="F55" s="111">
        <f>VLOOKUP(A55,'Costdrivere 2024'!A:AR,44,FALSE)</f>
        <v>21489217.16</v>
      </c>
      <c r="G55" s="110">
        <v>33167958</v>
      </c>
      <c r="H55" s="106">
        <v>5116185.4914114866</v>
      </c>
      <c r="I55" s="136">
        <v>94000</v>
      </c>
      <c r="J55" s="108">
        <v>6033792.1087778145</v>
      </c>
      <c r="K55" s="109">
        <f t="shared" si="0"/>
        <v>11243977.600189302</v>
      </c>
      <c r="L55" s="137">
        <f t="shared" si="1"/>
        <v>44411935.600189298</v>
      </c>
      <c r="M55" s="108"/>
      <c r="N55" s="111">
        <v>5271189</v>
      </c>
      <c r="O55" s="108">
        <v>2518517</v>
      </c>
      <c r="P55" s="138"/>
      <c r="Q55" s="138">
        <f t="shared" si="2"/>
        <v>27896769</v>
      </c>
      <c r="R55" s="148">
        <f t="shared" si="3"/>
        <v>8725460.6001893021</v>
      </c>
      <c r="S55" s="139">
        <f t="shared" si="4"/>
        <v>36622229.600189298</v>
      </c>
    </row>
    <row r="56" spans="1:19" ht="16.5" customHeight="1" x14ac:dyDescent="0.2">
      <c r="A56" s="64" t="s">
        <v>142</v>
      </c>
      <c r="B56" s="99" t="s">
        <v>141</v>
      </c>
      <c r="C56" s="100">
        <v>37.589375101439103</v>
      </c>
      <c r="D56" s="147">
        <f>VLOOKUP(A56,'Costdrivere 2024'!A:AN,40,FALSE)</f>
        <v>2.2541651755537E-2</v>
      </c>
      <c r="E56" s="103">
        <f>VLOOKUP(A56,'Costdrivere 2024'!A57:L157,3,FALSE)+VLOOKUP(A56,'Costdrivere 2024'!A57:L157,4,FALSE)+VLOOKUP(A56,'Costdrivere 2024'!A57:L157,5,FALSE)+VLOOKUP(A56,'Costdrivere 2024'!A57:L157,6,FALSE)+VLOOKUP(A56,'Costdrivere 2024'!A57:L157,7,FALSE)+VLOOKUP(A56,'Costdrivere 2024'!A57:L157,8,FALSE)+VLOOKUP(A56,'Costdrivere 2024'!A57:L157,9,FALSE)+VLOOKUP(A56,'Costdrivere 2024'!A57:L157,10,FALSE)+VLOOKUP(A56,'Costdrivere 2024'!A57:L157,11,FALSE)+VLOOKUP(A56,'Costdrivere 2024'!A57:L157,12,FALSE)</f>
        <v>16181204.287441686</v>
      </c>
      <c r="F56" s="111">
        <f>VLOOKUP(A56,'Costdrivere 2024'!A:AR,44,FALSE)</f>
        <v>107252232.92</v>
      </c>
      <c r="G56" s="110">
        <v>28029156</v>
      </c>
      <c r="H56" s="106">
        <v>45973252.913776889</v>
      </c>
      <c r="I56" s="136">
        <v>291000</v>
      </c>
      <c r="J56" s="108">
        <v>16690486.606722696</v>
      </c>
      <c r="K56" s="109">
        <f t="shared" si="0"/>
        <v>62954739.520499587</v>
      </c>
      <c r="L56" s="137">
        <f t="shared" si="1"/>
        <v>90983895.520499587</v>
      </c>
      <c r="M56" s="108"/>
      <c r="N56" s="111"/>
      <c r="O56" s="108"/>
      <c r="P56" s="138"/>
      <c r="Q56" s="138">
        <f t="shared" si="2"/>
        <v>28029156</v>
      </c>
      <c r="R56" s="148">
        <f t="shared" si="3"/>
        <v>62954739.520499587</v>
      </c>
      <c r="S56" s="139">
        <f t="shared" si="4"/>
        <v>90983895.520499587</v>
      </c>
    </row>
    <row r="57" spans="1:19" ht="16.5" customHeight="1" x14ac:dyDescent="0.2">
      <c r="A57" s="64" t="s">
        <v>144</v>
      </c>
      <c r="B57" s="99" t="s">
        <v>143</v>
      </c>
      <c r="C57" s="100">
        <v>37.980771536405904</v>
      </c>
      <c r="D57" s="147">
        <f>VLOOKUP(A57,'Costdrivere 2024'!A:AN,40,FALSE)</f>
        <v>2.7356015121191905E-2</v>
      </c>
      <c r="E57" s="103">
        <f>VLOOKUP(A57,'Costdrivere 2024'!A58:L158,3,FALSE)+VLOOKUP(A57,'Costdrivere 2024'!A58:L158,4,FALSE)+VLOOKUP(A57,'Costdrivere 2024'!A58:L158,5,FALSE)+VLOOKUP(A57,'Costdrivere 2024'!A58:L158,6,FALSE)+VLOOKUP(A57,'Costdrivere 2024'!A58:L158,7,FALSE)+VLOOKUP(A57,'Costdrivere 2024'!A58:L158,8,FALSE)+VLOOKUP(A57,'Costdrivere 2024'!A58:L158,9,FALSE)+VLOOKUP(A57,'Costdrivere 2024'!A58:L158,10,FALSE)+VLOOKUP(A57,'Costdrivere 2024'!A58:L158,11,FALSE)+VLOOKUP(A57,'Costdrivere 2024'!A58:L158,12,FALSE)</f>
        <v>17566705.044149961</v>
      </c>
      <c r="F57" s="111">
        <f>VLOOKUP(A57,'Costdrivere 2024'!A:AR,44,FALSE)</f>
        <v>50409717.609999999</v>
      </c>
      <c r="G57" s="110">
        <v>17562353</v>
      </c>
      <c r="H57" s="106">
        <v>27899195.517405707</v>
      </c>
      <c r="I57" s="136">
        <v>4316453</v>
      </c>
      <c r="J57" s="108">
        <v>6506409.8803156512</v>
      </c>
      <c r="K57" s="109">
        <f t="shared" si="0"/>
        <v>38722058.397721358</v>
      </c>
      <c r="L57" s="137">
        <f t="shared" si="1"/>
        <v>56284411.397721358</v>
      </c>
      <c r="M57" s="108"/>
      <c r="N57" s="111"/>
      <c r="O57" s="108"/>
      <c r="P57" s="138"/>
      <c r="Q57" s="138">
        <f t="shared" si="2"/>
        <v>17562353</v>
      </c>
      <c r="R57" s="148">
        <f t="shared" si="3"/>
        <v>38722058.397721358</v>
      </c>
      <c r="S57" s="139">
        <f t="shared" si="4"/>
        <v>56284411.397721358</v>
      </c>
    </row>
    <row r="58" spans="1:19" ht="16.5" customHeight="1" x14ac:dyDescent="0.2">
      <c r="A58" s="64" t="s">
        <v>146</v>
      </c>
      <c r="B58" s="99" t="s">
        <v>145</v>
      </c>
      <c r="C58" s="100">
        <v>35.6105889831802</v>
      </c>
      <c r="D58" s="147">
        <f>VLOOKUP(A58,'Costdrivere 2024'!A:AN,40,FALSE)</f>
        <v>4.7949674180701049E-2</v>
      </c>
      <c r="E58" s="103">
        <f>VLOOKUP(A58,'Costdrivere 2024'!A59:L159,3,FALSE)+VLOOKUP(A58,'Costdrivere 2024'!A59:L159,4,FALSE)+VLOOKUP(A58,'Costdrivere 2024'!A59:L159,5,FALSE)+VLOOKUP(A58,'Costdrivere 2024'!A59:L159,6,FALSE)+VLOOKUP(A58,'Costdrivere 2024'!A59:L159,7,FALSE)+VLOOKUP(A58,'Costdrivere 2024'!A59:L159,8,FALSE)+VLOOKUP(A58,'Costdrivere 2024'!A59:L159,9,FALSE)+VLOOKUP(A58,'Costdrivere 2024'!A59:L159,10,FALSE)+VLOOKUP(A58,'Costdrivere 2024'!A59:L159,11,FALSE)+VLOOKUP(A58,'Costdrivere 2024'!A59:L159,12,FALSE)</f>
        <v>54561713.466457099</v>
      </c>
      <c r="F58" s="111">
        <f>VLOOKUP(A58,'Costdrivere 2024'!A:AR,44,FALSE)</f>
        <v>187230344.52000001</v>
      </c>
      <c r="G58" s="110">
        <v>82476098</v>
      </c>
      <c r="H58" s="106">
        <v>106051001.22169828</v>
      </c>
      <c r="I58" s="136">
        <v>293000</v>
      </c>
      <c r="J58" s="108">
        <v>35774571.079581343</v>
      </c>
      <c r="K58" s="109">
        <f t="shared" si="0"/>
        <v>142118572.30127963</v>
      </c>
      <c r="L58" s="137">
        <f t="shared" si="1"/>
        <v>224594670.30127963</v>
      </c>
      <c r="M58" s="108"/>
      <c r="N58" s="111"/>
      <c r="O58" s="108"/>
      <c r="P58" s="138"/>
      <c r="Q58" s="138">
        <f t="shared" si="2"/>
        <v>82476098</v>
      </c>
      <c r="R58" s="148">
        <f t="shared" si="3"/>
        <v>142118572.30127963</v>
      </c>
      <c r="S58" s="139">
        <f t="shared" si="4"/>
        <v>224594670.30127963</v>
      </c>
    </row>
    <row r="59" spans="1:19" ht="16.5" customHeight="1" x14ac:dyDescent="0.2">
      <c r="A59" s="64" t="s">
        <v>148</v>
      </c>
      <c r="B59" s="99" t="s">
        <v>147</v>
      </c>
      <c r="C59" s="100">
        <v>37.650678877529202</v>
      </c>
      <c r="D59" s="147">
        <f>VLOOKUP(A59,'Costdrivere 2024'!A:AN,40,FALSE)</f>
        <v>4.6795532951595123E-2</v>
      </c>
      <c r="E59" s="103">
        <f>VLOOKUP(A59,'Costdrivere 2024'!A60:L160,3,FALSE)+VLOOKUP(A59,'Costdrivere 2024'!A60:L160,4,FALSE)+VLOOKUP(A59,'Costdrivere 2024'!A60:L160,5,FALSE)+VLOOKUP(A59,'Costdrivere 2024'!A60:L160,6,FALSE)+VLOOKUP(A59,'Costdrivere 2024'!A60:L160,7,FALSE)+VLOOKUP(A59,'Costdrivere 2024'!A60:L160,8,FALSE)+VLOOKUP(A59,'Costdrivere 2024'!A60:L160,9,FALSE)+VLOOKUP(A59,'Costdrivere 2024'!A60:L160,10,FALSE)+VLOOKUP(A59,'Costdrivere 2024'!A60:L160,11,FALSE)+VLOOKUP(A59,'Costdrivere 2024'!A60:L160,12,FALSE)</f>
        <v>35869447.282893315</v>
      </c>
      <c r="F59" s="111">
        <f>VLOOKUP(A59,'Costdrivere 2024'!A:AR,44,FALSE)</f>
        <v>97529489.400000006</v>
      </c>
      <c r="G59" s="110">
        <v>35936005</v>
      </c>
      <c r="H59" s="106">
        <v>61416651.35886915</v>
      </c>
      <c r="I59" s="136">
        <v>13888264</v>
      </c>
      <c r="J59" s="108">
        <v>33341026.472990658</v>
      </c>
      <c r="K59" s="109">
        <f t="shared" si="0"/>
        <v>108645941.83185981</v>
      </c>
      <c r="L59" s="137">
        <f t="shared" si="1"/>
        <v>144581946.83185983</v>
      </c>
      <c r="M59" s="108"/>
      <c r="N59" s="111">
        <v>1230751</v>
      </c>
      <c r="O59" s="108">
        <v>0</v>
      </c>
      <c r="P59" s="138"/>
      <c r="Q59" s="138">
        <f t="shared" si="2"/>
        <v>34705254</v>
      </c>
      <c r="R59" s="148">
        <f t="shared" si="3"/>
        <v>108645941.83185981</v>
      </c>
      <c r="S59" s="139">
        <f t="shared" si="4"/>
        <v>143351195.83185983</v>
      </c>
    </row>
    <row r="60" spans="1:19" ht="16.5" customHeight="1" x14ac:dyDescent="0.2">
      <c r="A60" s="64" t="s">
        <v>150</v>
      </c>
      <c r="B60" s="99" t="s">
        <v>149</v>
      </c>
      <c r="C60" s="100">
        <v>37.756060737724397</v>
      </c>
      <c r="D60" s="147">
        <f>VLOOKUP(A60,'Costdrivere 2024'!A:AN,40,FALSE)</f>
        <v>2.6153012570437797E-2</v>
      </c>
      <c r="E60" s="103">
        <f>VLOOKUP(A60,'Costdrivere 2024'!A61:L161,3,FALSE)+VLOOKUP(A60,'Costdrivere 2024'!A61:L161,4,FALSE)+VLOOKUP(A60,'Costdrivere 2024'!A61:L161,5,FALSE)+VLOOKUP(A60,'Costdrivere 2024'!A61:L161,6,FALSE)+VLOOKUP(A60,'Costdrivere 2024'!A61:L161,7,FALSE)+VLOOKUP(A60,'Costdrivere 2024'!A61:L161,8,FALSE)+VLOOKUP(A60,'Costdrivere 2024'!A61:L161,9,FALSE)+VLOOKUP(A60,'Costdrivere 2024'!A61:L161,10,FALSE)+VLOOKUP(A60,'Costdrivere 2024'!A61:L161,11,FALSE)+VLOOKUP(A60,'Costdrivere 2024'!A61:L161,12,FALSE)</f>
        <v>16725561.452527627</v>
      </c>
      <c r="F60" s="111">
        <f>VLOOKUP(A60,'Costdrivere 2024'!A:AR,44,FALSE)</f>
        <v>54725807.630000003</v>
      </c>
      <c r="G60" s="110">
        <v>33894604</v>
      </c>
      <c r="H60" s="106">
        <v>36816041.644735709</v>
      </c>
      <c r="I60" s="136">
        <v>509486</v>
      </c>
      <c r="J60" s="108">
        <v>8402169.3752989415</v>
      </c>
      <c r="K60" s="109">
        <f t="shared" si="0"/>
        <v>45727697.020034648</v>
      </c>
      <c r="L60" s="137">
        <f t="shared" si="1"/>
        <v>79622301.020034641</v>
      </c>
      <c r="M60" s="108"/>
      <c r="N60" s="111"/>
      <c r="O60" s="108"/>
      <c r="P60" s="138"/>
      <c r="Q60" s="138">
        <f t="shared" si="2"/>
        <v>33894604</v>
      </c>
      <c r="R60" s="148">
        <f t="shared" si="3"/>
        <v>45727697.020034648</v>
      </c>
      <c r="S60" s="139">
        <f t="shared" si="4"/>
        <v>79622301.020034641</v>
      </c>
    </row>
    <row r="61" spans="1:19" ht="16.5" customHeight="1" x14ac:dyDescent="0.2">
      <c r="A61" s="64" t="s">
        <v>152</v>
      </c>
      <c r="B61" s="99" t="s">
        <v>151</v>
      </c>
      <c r="C61" s="100">
        <v>34.171629971906803</v>
      </c>
      <c r="D61" s="147">
        <f>VLOOKUP(A61,'Costdrivere 2024'!A:AN,40,FALSE)</f>
        <v>2.8939914421744109E-2</v>
      </c>
      <c r="E61" s="103">
        <f>VLOOKUP(A61,'Costdrivere 2024'!A62:L162,3,FALSE)+VLOOKUP(A61,'Costdrivere 2024'!A62:L162,4,FALSE)+VLOOKUP(A61,'Costdrivere 2024'!A62:L162,5,FALSE)+VLOOKUP(A61,'Costdrivere 2024'!A62:L162,6,FALSE)+VLOOKUP(A61,'Costdrivere 2024'!A62:L162,7,FALSE)+VLOOKUP(A61,'Costdrivere 2024'!A62:L162,8,FALSE)+VLOOKUP(A61,'Costdrivere 2024'!A62:L162,9,FALSE)+VLOOKUP(A61,'Costdrivere 2024'!A62:L162,10,FALSE)+VLOOKUP(A61,'Costdrivere 2024'!A62:L162,11,FALSE)+VLOOKUP(A61,'Costdrivere 2024'!A62:L162,12,FALSE)</f>
        <v>23926019.692480855</v>
      </c>
      <c r="F61" s="111">
        <f>VLOOKUP(A61,'Costdrivere 2024'!A:AR,44,FALSE)</f>
        <v>62477520</v>
      </c>
      <c r="G61" s="110">
        <v>22639874</v>
      </c>
      <c r="H61" s="106">
        <v>34912360.225416414</v>
      </c>
      <c r="I61" s="136">
        <v>5454232.7999999998</v>
      </c>
      <c r="J61" s="108">
        <v>9548873.8555353191</v>
      </c>
      <c r="K61" s="109">
        <f t="shared" si="0"/>
        <v>49915466.880951732</v>
      </c>
      <c r="L61" s="137">
        <f t="shared" si="1"/>
        <v>72555340.880951732</v>
      </c>
      <c r="M61" s="108"/>
      <c r="N61" s="111"/>
      <c r="O61" s="108"/>
      <c r="P61" s="138"/>
      <c r="Q61" s="138">
        <f t="shared" si="2"/>
        <v>22639874</v>
      </c>
      <c r="R61" s="148">
        <f t="shared" si="3"/>
        <v>49915466.880951732</v>
      </c>
      <c r="S61" s="139">
        <f t="shared" si="4"/>
        <v>72555340.880951732</v>
      </c>
    </row>
    <row r="62" spans="1:19" ht="16.5" customHeight="1" x14ac:dyDescent="0.2">
      <c r="A62" s="64" t="s">
        <v>154</v>
      </c>
      <c r="B62" s="99" t="s">
        <v>153</v>
      </c>
      <c r="C62" s="100">
        <v>35.597987476250303</v>
      </c>
      <c r="D62" s="147">
        <f>VLOOKUP(A62,'Costdrivere 2024'!A:AN,40,FALSE)</f>
        <v>2.2319765593058646E-2</v>
      </c>
      <c r="E62" s="103">
        <f>VLOOKUP(A62,'Costdrivere 2024'!A63:L163,3,FALSE)+VLOOKUP(A62,'Costdrivere 2024'!A63:L163,4,FALSE)+VLOOKUP(A62,'Costdrivere 2024'!A63:L163,5,FALSE)+VLOOKUP(A62,'Costdrivere 2024'!A63:L163,6,FALSE)+VLOOKUP(A62,'Costdrivere 2024'!A63:L163,7,FALSE)+VLOOKUP(A62,'Costdrivere 2024'!A63:L163,8,FALSE)+VLOOKUP(A62,'Costdrivere 2024'!A63:L163,9,FALSE)+VLOOKUP(A62,'Costdrivere 2024'!A63:L163,10,FALSE)+VLOOKUP(A62,'Costdrivere 2024'!A63:L163,11,FALSE)+VLOOKUP(A62,'Costdrivere 2024'!A63:L163,12,FALSE)</f>
        <v>41609935.023987927</v>
      </c>
      <c r="F62" s="111">
        <f>VLOOKUP(A62,'Costdrivere 2024'!A:AR,44,FALSE)</f>
        <v>104450434.45</v>
      </c>
      <c r="G62" s="110">
        <v>41312192</v>
      </c>
      <c r="H62" s="106">
        <v>54360561.722552203</v>
      </c>
      <c r="I62" s="136">
        <v>9964263</v>
      </c>
      <c r="J62" s="108">
        <v>29849219.857595108</v>
      </c>
      <c r="K62" s="109">
        <f t="shared" si="0"/>
        <v>94174044.580147311</v>
      </c>
      <c r="L62" s="137">
        <f t="shared" si="1"/>
        <v>135486236.58014733</v>
      </c>
      <c r="M62" s="108"/>
      <c r="N62" s="111"/>
      <c r="O62" s="108"/>
      <c r="P62" s="138"/>
      <c r="Q62" s="138">
        <f t="shared" si="2"/>
        <v>41312192</v>
      </c>
      <c r="R62" s="148">
        <f t="shared" si="3"/>
        <v>94174044.580147311</v>
      </c>
      <c r="S62" s="139">
        <f t="shared" si="4"/>
        <v>135486236.58014733</v>
      </c>
    </row>
    <row r="63" spans="1:19" ht="16.5" customHeight="1" x14ac:dyDescent="0.2">
      <c r="A63" s="64" t="s">
        <v>156</v>
      </c>
      <c r="B63" s="99" t="s">
        <v>155</v>
      </c>
      <c r="C63" s="100">
        <v>35.614753319212497</v>
      </c>
      <c r="D63" s="147">
        <f>VLOOKUP(A63,'Costdrivere 2024'!A:AN,40,FALSE)</f>
        <v>0.10559793416639458</v>
      </c>
      <c r="E63" s="103">
        <f>VLOOKUP(A63,'Costdrivere 2024'!A64:L164,3,FALSE)+VLOOKUP(A63,'Costdrivere 2024'!A64:L164,4,FALSE)+VLOOKUP(A63,'Costdrivere 2024'!A64:L164,5,FALSE)+VLOOKUP(A63,'Costdrivere 2024'!A64:L164,6,FALSE)+VLOOKUP(A63,'Costdrivere 2024'!A64:L164,7,FALSE)+VLOOKUP(A63,'Costdrivere 2024'!A64:L164,8,FALSE)+VLOOKUP(A63,'Costdrivere 2024'!A64:L164,9,FALSE)+VLOOKUP(A63,'Costdrivere 2024'!A64:L164,10,FALSE)+VLOOKUP(A63,'Costdrivere 2024'!A64:L164,11,FALSE)+VLOOKUP(A63,'Costdrivere 2024'!A64:L164,12,FALSE)</f>
        <v>10497576.479441762</v>
      </c>
      <c r="F63" s="111">
        <f>VLOOKUP(A63,'Costdrivere 2024'!A:AR,44,FALSE)</f>
        <v>62326060.960000001</v>
      </c>
      <c r="G63" s="110">
        <v>15218941</v>
      </c>
      <c r="H63" s="106">
        <v>18445192.921521138</v>
      </c>
      <c r="I63" s="136">
        <v>15305271</v>
      </c>
      <c r="J63" s="108">
        <v>19642885.590698879</v>
      </c>
      <c r="K63" s="109">
        <f t="shared" si="0"/>
        <v>53393349.512220025</v>
      </c>
      <c r="L63" s="137">
        <f t="shared" si="1"/>
        <v>68612290.512220025</v>
      </c>
      <c r="M63" s="108"/>
      <c r="N63" s="111"/>
      <c r="O63" s="108"/>
      <c r="P63" s="138"/>
      <c r="Q63" s="138">
        <f t="shared" si="2"/>
        <v>15218941</v>
      </c>
      <c r="R63" s="148">
        <f t="shared" si="3"/>
        <v>53393349.512220025</v>
      </c>
      <c r="S63" s="139">
        <f t="shared" si="4"/>
        <v>68612290.512220025</v>
      </c>
    </row>
    <row r="64" spans="1:19" ht="16.5" customHeight="1" x14ac:dyDescent="0.2">
      <c r="A64" s="64" t="s">
        <v>158</v>
      </c>
      <c r="B64" s="99" t="s">
        <v>157</v>
      </c>
      <c r="C64" s="100">
        <v>33.0809658919718</v>
      </c>
      <c r="D64" s="147">
        <f>VLOOKUP(A64,'Costdrivere 2024'!A:AN,40,FALSE)</f>
        <v>2.3548693176917105E-2</v>
      </c>
      <c r="E64" s="103">
        <f>VLOOKUP(A64,'Costdrivere 2024'!A65:L165,3,FALSE)+VLOOKUP(A64,'Costdrivere 2024'!A65:L165,4,FALSE)+VLOOKUP(A64,'Costdrivere 2024'!A65:L165,5,FALSE)+VLOOKUP(A64,'Costdrivere 2024'!A65:L165,6,FALSE)+VLOOKUP(A64,'Costdrivere 2024'!A65:L165,7,FALSE)+VLOOKUP(A64,'Costdrivere 2024'!A65:L165,8,FALSE)+VLOOKUP(A64,'Costdrivere 2024'!A65:L165,9,FALSE)+VLOOKUP(A64,'Costdrivere 2024'!A65:L165,10,FALSE)+VLOOKUP(A64,'Costdrivere 2024'!A65:L165,11,FALSE)+VLOOKUP(A64,'Costdrivere 2024'!A65:L165,12,FALSE)</f>
        <v>28021251.090958357</v>
      </c>
      <c r="F64" s="111">
        <f>VLOOKUP(A64,'Costdrivere 2024'!A:AR,44,FALSE)</f>
        <v>124086861.90000001</v>
      </c>
      <c r="G64" s="110">
        <v>39930656</v>
      </c>
      <c r="H64" s="106">
        <v>60654124.830315448</v>
      </c>
      <c r="I64" s="136">
        <v>19952633</v>
      </c>
      <c r="J64" s="108">
        <v>34313654.806351006</v>
      </c>
      <c r="K64" s="109">
        <f t="shared" si="0"/>
        <v>114920412.63666645</v>
      </c>
      <c r="L64" s="137">
        <f t="shared" si="1"/>
        <v>154851068.63666645</v>
      </c>
      <c r="M64" s="108"/>
      <c r="N64" s="111"/>
      <c r="O64" s="108"/>
      <c r="P64" s="138"/>
      <c r="Q64" s="138">
        <f t="shared" si="2"/>
        <v>39930656</v>
      </c>
      <c r="R64" s="148">
        <f t="shared" si="3"/>
        <v>114920412.63666645</v>
      </c>
      <c r="S64" s="139">
        <f t="shared" si="4"/>
        <v>154851068.63666645</v>
      </c>
    </row>
    <row r="65" spans="1:19" ht="16.5" customHeight="1" x14ac:dyDescent="0.2">
      <c r="A65" s="64" t="s">
        <v>160</v>
      </c>
      <c r="B65" s="99" t="s">
        <v>159</v>
      </c>
      <c r="C65" s="100">
        <v>34.006533218484002</v>
      </c>
      <c r="D65" s="147">
        <f>VLOOKUP(A65,'Costdrivere 2024'!A:AN,40,FALSE)</f>
        <v>3.0268389662027832E-2</v>
      </c>
      <c r="E65" s="103">
        <f>VLOOKUP(A65,'Costdrivere 2024'!A66:L166,3,FALSE)+VLOOKUP(A65,'Costdrivere 2024'!A66:L166,4,FALSE)+VLOOKUP(A65,'Costdrivere 2024'!A66:L166,5,FALSE)+VLOOKUP(A65,'Costdrivere 2024'!A66:L166,6,FALSE)+VLOOKUP(A65,'Costdrivere 2024'!A66:L166,7,FALSE)+VLOOKUP(A65,'Costdrivere 2024'!A66:L166,8,FALSE)+VLOOKUP(A65,'Costdrivere 2024'!A66:L166,9,FALSE)+VLOOKUP(A65,'Costdrivere 2024'!A66:L166,10,FALSE)+VLOOKUP(A65,'Costdrivere 2024'!A66:L166,11,FALSE)+VLOOKUP(A65,'Costdrivere 2024'!A66:L166,12,FALSE)</f>
        <v>25247598.548938017</v>
      </c>
      <c r="F65" s="111">
        <f>VLOOKUP(A65,'Costdrivere 2024'!A:AR,44,FALSE)</f>
        <v>81316742.939999998</v>
      </c>
      <c r="G65" s="110">
        <v>31361819</v>
      </c>
      <c r="H65" s="106">
        <v>45842653.012928069</v>
      </c>
      <c r="I65" s="136">
        <v>3584000</v>
      </c>
      <c r="J65" s="108">
        <v>18674937.400548477</v>
      </c>
      <c r="K65" s="109">
        <f t="shared" si="0"/>
        <v>68101590.413476542</v>
      </c>
      <c r="L65" s="137">
        <f t="shared" si="1"/>
        <v>99463409.413476542</v>
      </c>
      <c r="M65" s="108"/>
      <c r="N65" s="111"/>
      <c r="O65" s="108"/>
      <c r="P65" s="138"/>
      <c r="Q65" s="138">
        <f t="shared" si="2"/>
        <v>31361819</v>
      </c>
      <c r="R65" s="148">
        <f t="shared" si="3"/>
        <v>68101590.413476542</v>
      </c>
      <c r="S65" s="139">
        <f t="shared" si="4"/>
        <v>99463409.413476542</v>
      </c>
    </row>
    <row r="66" spans="1:19" ht="16.5" customHeight="1" x14ac:dyDescent="0.2">
      <c r="A66" s="64" t="s">
        <v>162</v>
      </c>
      <c r="B66" s="99" t="s">
        <v>161</v>
      </c>
      <c r="C66" s="100">
        <v>34.571928704857903</v>
      </c>
      <c r="D66" s="147">
        <f>VLOOKUP(A66,'Costdrivere 2024'!A:AN,40,FALSE)</f>
        <v>1.6561924471700622E-2</v>
      </c>
      <c r="E66" s="103">
        <f>VLOOKUP(A66,'Costdrivere 2024'!A67:L167,3,FALSE)+VLOOKUP(A66,'Costdrivere 2024'!A67:L167,4,FALSE)+VLOOKUP(A66,'Costdrivere 2024'!A67:L167,5,FALSE)+VLOOKUP(A66,'Costdrivere 2024'!A67:L167,6,FALSE)+VLOOKUP(A66,'Costdrivere 2024'!A67:L167,7,FALSE)+VLOOKUP(A66,'Costdrivere 2024'!A67:L167,8,FALSE)+VLOOKUP(A66,'Costdrivere 2024'!A67:L167,9,FALSE)+VLOOKUP(A66,'Costdrivere 2024'!A67:L167,10,FALSE)+VLOOKUP(A66,'Costdrivere 2024'!A67:L167,11,FALSE)+VLOOKUP(A66,'Costdrivere 2024'!A67:L167,12,FALSE)</f>
        <v>22772045.315013658</v>
      </c>
      <c r="F66" s="111">
        <f>VLOOKUP(A66,'Costdrivere 2024'!A:AR,44,FALSE)</f>
        <v>70697515.319999993</v>
      </c>
      <c r="G66" s="110">
        <v>19774245</v>
      </c>
      <c r="H66" s="106">
        <v>33773853.998918757</v>
      </c>
      <c r="I66" s="136">
        <v>7383719</v>
      </c>
      <c r="J66" s="108">
        <v>12552191.81870448</v>
      </c>
      <c r="K66" s="109">
        <f t="shared" si="0"/>
        <v>53709764.817623235</v>
      </c>
      <c r="L66" s="137">
        <f t="shared" si="1"/>
        <v>73484009.817623228</v>
      </c>
      <c r="M66" s="108"/>
      <c r="N66" s="111"/>
      <c r="O66" s="108"/>
      <c r="P66" s="138"/>
      <c r="Q66" s="138">
        <f t="shared" si="2"/>
        <v>19774245</v>
      </c>
      <c r="R66" s="148">
        <f t="shared" si="3"/>
        <v>53709764.817623235</v>
      </c>
      <c r="S66" s="139">
        <f t="shared" si="4"/>
        <v>73484009.817623228</v>
      </c>
    </row>
    <row r="67" spans="1:19" ht="16.5" customHeight="1" x14ac:dyDescent="0.2">
      <c r="A67" s="64" t="s">
        <v>164</v>
      </c>
      <c r="B67" s="99" t="s">
        <v>163</v>
      </c>
      <c r="C67" s="100">
        <v>34.463527325702699</v>
      </c>
      <c r="D67" s="147">
        <f>VLOOKUP(A67,'Costdrivere 2024'!A:AN,40,FALSE)</f>
        <v>5.6179775280898881E-4</v>
      </c>
      <c r="E67" s="103">
        <f>VLOOKUP(A67,'Costdrivere 2024'!A68:L168,3,FALSE)+VLOOKUP(A67,'Costdrivere 2024'!A68:L168,4,FALSE)+VLOOKUP(A67,'Costdrivere 2024'!A68:L168,5,FALSE)+VLOOKUP(A67,'Costdrivere 2024'!A68:L168,6,FALSE)+VLOOKUP(A67,'Costdrivere 2024'!A68:L168,7,FALSE)+VLOOKUP(A67,'Costdrivere 2024'!A68:L168,8,FALSE)+VLOOKUP(A67,'Costdrivere 2024'!A68:L168,9,FALSE)+VLOOKUP(A67,'Costdrivere 2024'!A68:L168,10,FALSE)+VLOOKUP(A67,'Costdrivere 2024'!A68:L168,11,FALSE)+VLOOKUP(A67,'Costdrivere 2024'!A68:L168,12,FALSE)</f>
        <v>19325428.359184578</v>
      </c>
      <c r="F67" s="111">
        <f>VLOOKUP(A67,'Costdrivere 2024'!A:AR,44,FALSE)</f>
        <v>26214261.66</v>
      </c>
      <c r="G67" s="110">
        <v>36521979</v>
      </c>
      <c r="H67" s="106">
        <v>9301814.2409176975</v>
      </c>
      <c r="I67" s="136">
        <v>584893</v>
      </c>
      <c r="J67" s="108">
        <v>19444225.07551147</v>
      </c>
      <c r="K67" s="109">
        <f t="shared" si="0"/>
        <v>29330932.316429168</v>
      </c>
      <c r="L67" s="137">
        <f t="shared" si="1"/>
        <v>65852911.316429168</v>
      </c>
      <c r="M67" s="108"/>
      <c r="N67" s="111">
        <v>7338184</v>
      </c>
      <c r="O67" s="108">
        <v>7398180</v>
      </c>
      <c r="P67" s="138"/>
      <c r="Q67" s="138">
        <f t="shared" si="2"/>
        <v>29183795</v>
      </c>
      <c r="R67" s="148">
        <f t="shared" si="3"/>
        <v>21932752.316429168</v>
      </c>
      <c r="S67" s="139">
        <f t="shared" si="4"/>
        <v>51116547.316429168</v>
      </c>
    </row>
    <row r="68" spans="1:19" ht="16.5" customHeight="1" x14ac:dyDescent="0.2">
      <c r="A68" s="64" t="s">
        <v>166</v>
      </c>
      <c r="B68" s="99" t="s">
        <v>165</v>
      </c>
      <c r="C68" s="100">
        <v>24.966432512449899</v>
      </c>
      <c r="D68" s="147">
        <f>VLOOKUP(A68,'Costdrivere 2024'!A:AN,40,FALSE)</f>
        <v>1.8181818181818182E-3</v>
      </c>
      <c r="E68" s="103">
        <f>VLOOKUP(A68,'Costdrivere 2024'!A69:L169,3,FALSE)+VLOOKUP(A68,'Costdrivere 2024'!A69:L169,4,FALSE)+VLOOKUP(A68,'Costdrivere 2024'!A69:L169,5,FALSE)+VLOOKUP(A68,'Costdrivere 2024'!A69:L169,6,FALSE)+VLOOKUP(A68,'Costdrivere 2024'!A69:L169,7,FALSE)+VLOOKUP(A68,'Costdrivere 2024'!A69:L169,8,FALSE)+VLOOKUP(A68,'Costdrivere 2024'!A69:L169,9,FALSE)+VLOOKUP(A68,'Costdrivere 2024'!A69:L169,10,FALSE)+VLOOKUP(A68,'Costdrivere 2024'!A69:L169,11,FALSE)+VLOOKUP(A68,'Costdrivere 2024'!A69:L169,12,FALSE)</f>
        <v>14403934.392642941</v>
      </c>
      <c r="F68" s="111">
        <f>VLOOKUP(A68,'Costdrivere 2024'!A:AR,44,FALSE)</f>
        <v>7943630.5599999996</v>
      </c>
      <c r="G68" s="110">
        <v>12898063</v>
      </c>
      <c r="H68" s="106">
        <v>3584013.1405658084</v>
      </c>
      <c r="I68" s="136">
        <v>1856000</v>
      </c>
      <c r="J68" s="108">
        <v>6946383.3063531602</v>
      </c>
      <c r="K68" s="109">
        <f t="shared" ref="K68:K104" si="5">SUM(H68:J68)</f>
        <v>12386396.446918968</v>
      </c>
      <c r="L68" s="137">
        <f t="shared" si="1"/>
        <v>25284459.446918968</v>
      </c>
      <c r="M68" s="108"/>
      <c r="N68" s="111"/>
      <c r="O68" s="108"/>
      <c r="P68" s="138"/>
      <c r="Q68" s="138">
        <f t="shared" si="2"/>
        <v>12898063</v>
      </c>
      <c r="R68" s="148">
        <f t="shared" si="3"/>
        <v>12386396.446918968</v>
      </c>
      <c r="S68" s="139">
        <f t="shared" si="4"/>
        <v>25284459.446918968</v>
      </c>
    </row>
    <row r="69" spans="1:19" ht="16.5" customHeight="1" x14ac:dyDescent="0.2">
      <c r="A69" s="64" t="s">
        <v>168</v>
      </c>
      <c r="B69" s="99" t="s">
        <v>167</v>
      </c>
      <c r="C69" s="100">
        <v>36.8131900129112</v>
      </c>
      <c r="D69" s="147">
        <f>VLOOKUP(A69,'Costdrivere 2024'!A:AN,40,FALSE)</f>
        <v>2.9079572025791822E-2</v>
      </c>
      <c r="E69" s="103">
        <f>VLOOKUP(A69,'Costdrivere 2024'!A70:L170,3,FALSE)+VLOOKUP(A69,'Costdrivere 2024'!A70:L170,4,FALSE)+VLOOKUP(A69,'Costdrivere 2024'!A70:L170,5,FALSE)+VLOOKUP(A69,'Costdrivere 2024'!A70:L170,6,FALSE)+VLOOKUP(A69,'Costdrivere 2024'!A70:L170,7,FALSE)+VLOOKUP(A69,'Costdrivere 2024'!A70:L170,8,FALSE)+VLOOKUP(A69,'Costdrivere 2024'!A70:L170,9,FALSE)+VLOOKUP(A69,'Costdrivere 2024'!A70:L170,10,FALSE)+VLOOKUP(A69,'Costdrivere 2024'!A70:L170,11,FALSE)+VLOOKUP(A69,'Costdrivere 2024'!A70:L170,12,FALSE)</f>
        <v>25777238.220326133</v>
      </c>
      <c r="F69" s="111">
        <f>VLOOKUP(A69,'Costdrivere 2024'!A:AR,44,FALSE)</f>
        <v>62181588.43</v>
      </c>
      <c r="G69" s="110">
        <v>28517019</v>
      </c>
      <c r="H69" s="106">
        <v>34802047.904073343</v>
      </c>
      <c r="I69" s="136">
        <v>240230</v>
      </c>
      <c r="J69" s="108">
        <v>12416490.651480712</v>
      </c>
      <c r="K69" s="109">
        <f t="shared" si="5"/>
        <v>47458768.555554055</v>
      </c>
      <c r="L69" s="137">
        <f t="shared" ref="L69:L104" si="6">G69+K69</f>
        <v>75975787.555554062</v>
      </c>
      <c r="M69" s="108"/>
      <c r="N69" s="111"/>
      <c r="O69" s="108"/>
      <c r="P69" s="138"/>
      <c r="Q69" s="138">
        <f t="shared" ref="Q69:Q104" si="7">G69-N69+P69</f>
        <v>28517019</v>
      </c>
      <c r="R69" s="148">
        <f t="shared" ref="R69:R104" si="8">K69-M69-O69</f>
        <v>47458768.555554055</v>
      </c>
      <c r="S69" s="139">
        <f t="shared" ref="S69:S104" si="9">Q69+R69</f>
        <v>75975787.555554062</v>
      </c>
    </row>
    <row r="70" spans="1:19" ht="16.5" customHeight="1" x14ac:dyDescent="0.2">
      <c r="A70" s="64" t="s">
        <v>170</v>
      </c>
      <c r="B70" s="99" t="s">
        <v>169</v>
      </c>
      <c r="C70" s="100">
        <v>35.102821166653101</v>
      </c>
      <c r="D70" s="147">
        <f>VLOOKUP(A70,'Costdrivere 2024'!A:AN,40,FALSE)</f>
        <v>4.2405877386109861E-2</v>
      </c>
      <c r="E70" s="103">
        <f>VLOOKUP(A70,'Costdrivere 2024'!A71:L171,3,FALSE)+VLOOKUP(A70,'Costdrivere 2024'!A71:L171,4,FALSE)+VLOOKUP(A70,'Costdrivere 2024'!A71:L171,5,FALSE)+VLOOKUP(A70,'Costdrivere 2024'!A71:L171,6,FALSE)+VLOOKUP(A70,'Costdrivere 2024'!A71:L171,7,FALSE)+VLOOKUP(A70,'Costdrivere 2024'!A71:L171,8,FALSE)+VLOOKUP(A70,'Costdrivere 2024'!A71:L171,9,FALSE)+VLOOKUP(A70,'Costdrivere 2024'!A71:L171,10,FALSE)+VLOOKUP(A70,'Costdrivere 2024'!A71:L171,11,FALSE)+VLOOKUP(A70,'Costdrivere 2024'!A71:L171,12,FALSE)</f>
        <v>44601650.673938446</v>
      </c>
      <c r="F70" s="111">
        <f>VLOOKUP(A70,'Costdrivere 2024'!A:AR,44,FALSE)</f>
        <v>186496526.34</v>
      </c>
      <c r="G70" s="110">
        <v>49876980</v>
      </c>
      <c r="H70" s="106">
        <v>87263024.257613122</v>
      </c>
      <c r="I70" s="136">
        <v>9154000</v>
      </c>
      <c r="J70" s="108">
        <v>43181396.083249114</v>
      </c>
      <c r="K70" s="109">
        <f t="shared" si="5"/>
        <v>139598420.34086224</v>
      </c>
      <c r="L70" s="137">
        <f t="shared" si="6"/>
        <v>189475400.34086224</v>
      </c>
      <c r="M70" s="108"/>
      <c r="N70" s="111"/>
      <c r="O70" s="108"/>
      <c r="P70" s="138"/>
      <c r="Q70" s="138">
        <f t="shared" si="7"/>
        <v>49876980</v>
      </c>
      <c r="R70" s="148">
        <f t="shared" si="8"/>
        <v>139598420.34086224</v>
      </c>
      <c r="S70" s="139">
        <f t="shared" si="9"/>
        <v>189475400.34086224</v>
      </c>
    </row>
    <row r="71" spans="1:19" ht="16.5" customHeight="1" x14ac:dyDescent="0.2">
      <c r="A71" s="64" t="s">
        <v>172</v>
      </c>
      <c r="B71" s="99" t="s">
        <v>171</v>
      </c>
      <c r="C71" s="100">
        <v>35.699003911969498</v>
      </c>
      <c r="D71" s="147">
        <f>VLOOKUP(A71,'Costdrivere 2024'!A:AN,40,FALSE)</f>
        <v>3.6412549060380009E-2</v>
      </c>
      <c r="E71" s="103">
        <f>VLOOKUP(A71,'Costdrivere 2024'!A72:L172,3,FALSE)+VLOOKUP(A71,'Costdrivere 2024'!A72:L172,4,FALSE)+VLOOKUP(A71,'Costdrivere 2024'!A72:L172,5,FALSE)+VLOOKUP(A71,'Costdrivere 2024'!A72:L172,6,FALSE)+VLOOKUP(A71,'Costdrivere 2024'!A72:L172,7,FALSE)+VLOOKUP(A71,'Costdrivere 2024'!A72:L172,8,FALSE)+VLOOKUP(A71,'Costdrivere 2024'!A72:L172,9,FALSE)+VLOOKUP(A71,'Costdrivere 2024'!A72:L172,10,FALSE)+VLOOKUP(A71,'Costdrivere 2024'!A72:L172,11,FALSE)+VLOOKUP(A71,'Costdrivere 2024'!A72:L172,12,FALSE)</f>
        <v>12398730.58432034</v>
      </c>
      <c r="F71" s="111">
        <f>VLOOKUP(A71,'Costdrivere 2024'!A:AR,44,FALSE)</f>
        <v>37049590.920000002</v>
      </c>
      <c r="G71" s="110">
        <v>16380602</v>
      </c>
      <c r="H71" s="106">
        <v>20601630.580343537</v>
      </c>
      <c r="I71" s="136">
        <v>1407000</v>
      </c>
      <c r="J71" s="108">
        <v>7699286.0667907409</v>
      </c>
      <c r="K71" s="109">
        <f t="shared" si="5"/>
        <v>29707916.647134278</v>
      </c>
      <c r="L71" s="137">
        <f t="shared" si="6"/>
        <v>46088518.647134274</v>
      </c>
      <c r="M71" s="108"/>
      <c r="N71" s="111"/>
      <c r="O71" s="108"/>
      <c r="P71" s="138"/>
      <c r="Q71" s="138">
        <f t="shared" si="7"/>
        <v>16380602</v>
      </c>
      <c r="R71" s="148">
        <f t="shared" si="8"/>
        <v>29707916.647134278</v>
      </c>
      <c r="S71" s="139">
        <f t="shared" si="9"/>
        <v>46088518.647134274</v>
      </c>
    </row>
    <row r="72" spans="1:19" ht="16.5" customHeight="1" x14ac:dyDescent="0.2">
      <c r="A72" s="64" t="s">
        <v>174</v>
      </c>
      <c r="B72" s="99" t="s">
        <v>173</v>
      </c>
      <c r="C72" s="100">
        <v>31.342507092312299</v>
      </c>
      <c r="D72" s="147">
        <f>VLOOKUP(A72,'Costdrivere 2024'!A:AN,40,FALSE)</f>
        <v>1.8616262482168331E-2</v>
      </c>
      <c r="E72" s="103">
        <f>VLOOKUP(A72,'Costdrivere 2024'!A73:L173,3,FALSE)+VLOOKUP(A72,'Costdrivere 2024'!A73:L173,4,FALSE)+VLOOKUP(A72,'Costdrivere 2024'!A73:L173,5,FALSE)+VLOOKUP(A72,'Costdrivere 2024'!A73:L173,6,FALSE)+VLOOKUP(A72,'Costdrivere 2024'!A73:L173,7,FALSE)+VLOOKUP(A72,'Costdrivere 2024'!A73:L173,8,FALSE)+VLOOKUP(A72,'Costdrivere 2024'!A73:L173,9,FALSE)+VLOOKUP(A72,'Costdrivere 2024'!A73:L173,10,FALSE)+VLOOKUP(A72,'Costdrivere 2024'!A73:L173,11,FALSE)+VLOOKUP(A72,'Costdrivere 2024'!A73:L173,12,FALSE)</f>
        <v>20308126.90183299</v>
      </c>
      <c r="F72" s="111">
        <f>VLOOKUP(A72,'Costdrivere 2024'!A:AR,44,FALSE)</f>
        <v>81800879.450000003</v>
      </c>
      <c r="G72" s="110">
        <v>34491763</v>
      </c>
      <c r="H72" s="106">
        <v>34863975.242562845</v>
      </c>
      <c r="I72" s="136">
        <v>14350534</v>
      </c>
      <c r="J72" s="108">
        <v>21747214.610992227</v>
      </c>
      <c r="K72" s="109">
        <f t="shared" si="5"/>
        <v>70961723.853555068</v>
      </c>
      <c r="L72" s="137">
        <f t="shared" si="6"/>
        <v>105453486.85355507</v>
      </c>
      <c r="M72" s="108"/>
      <c r="N72" s="111"/>
      <c r="O72" s="108"/>
      <c r="P72" s="138"/>
      <c r="Q72" s="138">
        <f t="shared" si="7"/>
        <v>34491763</v>
      </c>
      <c r="R72" s="148">
        <f t="shared" si="8"/>
        <v>70961723.853555068</v>
      </c>
      <c r="S72" s="139">
        <f t="shared" si="9"/>
        <v>105453486.85355507</v>
      </c>
    </row>
    <row r="73" spans="1:19" ht="16.5" customHeight="1" x14ac:dyDescent="0.2">
      <c r="A73" s="64" t="s">
        <v>176</v>
      </c>
      <c r="B73" s="99" t="s">
        <v>175</v>
      </c>
      <c r="C73" s="100">
        <v>34.904880034968699</v>
      </c>
      <c r="D73" s="147">
        <f>VLOOKUP(A73,'Costdrivere 2024'!A:AN,40,FALSE)</f>
        <v>3.9420599774368993E-2</v>
      </c>
      <c r="E73" s="103">
        <f>VLOOKUP(A73,'Costdrivere 2024'!A74:L174,3,FALSE)+VLOOKUP(A73,'Costdrivere 2024'!A74:L174,4,FALSE)+VLOOKUP(A73,'Costdrivere 2024'!A74:L174,5,FALSE)+VLOOKUP(A73,'Costdrivere 2024'!A74:L174,6,FALSE)+VLOOKUP(A73,'Costdrivere 2024'!A74:L174,7,FALSE)+VLOOKUP(A73,'Costdrivere 2024'!A74:L174,8,FALSE)+VLOOKUP(A73,'Costdrivere 2024'!A74:L174,9,FALSE)+VLOOKUP(A73,'Costdrivere 2024'!A74:L174,10,FALSE)+VLOOKUP(A73,'Costdrivere 2024'!A74:L174,11,FALSE)+VLOOKUP(A73,'Costdrivere 2024'!A74:L174,12,FALSE)</f>
        <v>49928888.512714036</v>
      </c>
      <c r="F73" s="111">
        <f>VLOOKUP(A73,'Costdrivere 2024'!A:AR,44,FALSE)</f>
        <v>207612529.86000001</v>
      </c>
      <c r="G73" s="110">
        <v>57227488</v>
      </c>
      <c r="H73" s="106">
        <v>98813654.684222668</v>
      </c>
      <c r="I73" s="136">
        <v>4139029.01</v>
      </c>
      <c r="J73" s="108">
        <v>39864069.069163762</v>
      </c>
      <c r="K73" s="109">
        <f t="shared" si="5"/>
        <v>142816752.76338643</v>
      </c>
      <c r="L73" s="137">
        <f t="shared" si="6"/>
        <v>200044240.76338643</v>
      </c>
      <c r="M73" s="108"/>
      <c r="N73" s="111"/>
      <c r="O73" s="108"/>
      <c r="P73" s="138"/>
      <c r="Q73" s="138">
        <f t="shared" si="7"/>
        <v>57227488</v>
      </c>
      <c r="R73" s="148">
        <f t="shared" si="8"/>
        <v>142816752.76338643</v>
      </c>
      <c r="S73" s="139">
        <f t="shared" si="9"/>
        <v>200044240.76338643</v>
      </c>
    </row>
    <row r="74" spans="1:19" ht="16.5" customHeight="1" x14ac:dyDescent="0.2">
      <c r="A74" s="64" t="s">
        <v>178</v>
      </c>
      <c r="B74" s="99" t="s">
        <v>177</v>
      </c>
      <c r="C74" s="100">
        <v>36.332111457752497</v>
      </c>
      <c r="D74" s="147">
        <f>VLOOKUP(A74,'Costdrivere 2024'!A:AN,40,FALSE)</f>
        <v>2.2531305903398927E-2</v>
      </c>
      <c r="E74" s="103">
        <f>VLOOKUP(A74,'Costdrivere 2024'!A75:L175,3,FALSE)+VLOOKUP(A74,'Costdrivere 2024'!A75:L175,4,FALSE)+VLOOKUP(A74,'Costdrivere 2024'!A75:L175,5,FALSE)+VLOOKUP(A74,'Costdrivere 2024'!A75:L175,6,FALSE)+VLOOKUP(A74,'Costdrivere 2024'!A75:L175,7,FALSE)+VLOOKUP(A74,'Costdrivere 2024'!A75:L175,8,FALSE)+VLOOKUP(A74,'Costdrivere 2024'!A75:L175,9,FALSE)+VLOOKUP(A74,'Costdrivere 2024'!A75:L175,10,FALSE)+VLOOKUP(A74,'Costdrivere 2024'!A75:L175,11,FALSE)+VLOOKUP(A74,'Costdrivere 2024'!A75:L175,12,FALSE)</f>
        <v>14716763.124144107</v>
      </c>
      <c r="F74" s="111">
        <f>VLOOKUP(A74,'Costdrivere 2024'!A:AR,44,FALSE)</f>
        <v>70063617.939999998</v>
      </c>
      <c r="G74" s="110">
        <v>15857039</v>
      </c>
      <c r="H74" s="106">
        <v>40342699.343810886</v>
      </c>
      <c r="I74" s="136">
        <v>4110000</v>
      </c>
      <c r="J74" s="108">
        <v>11788326.817174667</v>
      </c>
      <c r="K74" s="109">
        <f t="shared" si="5"/>
        <v>56241026.160985552</v>
      </c>
      <c r="L74" s="137">
        <f t="shared" si="6"/>
        <v>72098065.160985559</v>
      </c>
      <c r="M74" s="108"/>
      <c r="N74" s="111"/>
      <c r="O74" s="108"/>
      <c r="P74" s="138"/>
      <c r="Q74" s="138">
        <f t="shared" si="7"/>
        <v>15857039</v>
      </c>
      <c r="R74" s="148">
        <f t="shared" si="8"/>
        <v>56241026.160985552</v>
      </c>
      <c r="S74" s="139">
        <f t="shared" si="9"/>
        <v>72098065.160985559</v>
      </c>
    </row>
    <row r="75" spans="1:19" ht="16.5" customHeight="1" x14ac:dyDescent="0.2">
      <c r="A75" s="64" t="s">
        <v>180</v>
      </c>
      <c r="B75" s="99" t="s">
        <v>179</v>
      </c>
      <c r="C75" s="100">
        <v>35.540171422548703</v>
      </c>
      <c r="D75" s="147">
        <f>VLOOKUP(A75,'Costdrivere 2024'!A:AN,40,FALSE)</f>
        <v>2.522017614091273E-2</v>
      </c>
      <c r="E75" s="103">
        <f>VLOOKUP(A75,'Costdrivere 2024'!A76:L176,3,FALSE)+VLOOKUP(A75,'Costdrivere 2024'!A76:L176,4,FALSE)+VLOOKUP(A75,'Costdrivere 2024'!A76:L176,5,FALSE)+VLOOKUP(A75,'Costdrivere 2024'!A76:L176,6,FALSE)+VLOOKUP(A75,'Costdrivere 2024'!A76:L176,7,FALSE)+VLOOKUP(A75,'Costdrivere 2024'!A76:L176,8,FALSE)+VLOOKUP(A75,'Costdrivere 2024'!A76:L176,9,FALSE)+VLOOKUP(A75,'Costdrivere 2024'!A76:L176,10,FALSE)+VLOOKUP(A75,'Costdrivere 2024'!A76:L176,11,FALSE)+VLOOKUP(A75,'Costdrivere 2024'!A76:L176,12,FALSE)</f>
        <v>20454595.350614134</v>
      </c>
      <c r="F75" s="111">
        <f>VLOOKUP(A75,'Costdrivere 2024'!A:AR,44,FALSE)</f>
        <v>113452012.81999999</v>
      </c>
      <c r="G75" s="110">
        <v>20552307</v>
      </c>
      <c r="H75" s="106">
        <v>61059719.370950438</v>
      </c>
      <c r="I75" s="136">
        <v>1467513</v>
      </c>
      <c r="J75" s="108">
        <v>19169665.654122364</v>
      </c>
      <c r="K75" s="109">
        <f t="shared" si="5"/>
        <v>81696898.025072798</v>
      </c>
      <c r="L75" s="137">
        <f t="shared" si="6"/>
        <v>102249205.0250728</v>
      </c>
      <c r="M75" s="108"/>
      <c r="N75" s="111"/>
      <c r="O75" s="108"/>
      <c r="P75" s="138"/>
      <c r="Q75" s="138">
        <f t="shared" si="7"/>
        <v>20552307</v>
      </c>
      <c r="R75" s="148">
        <f t="shared" si="8"/>
        <v>81696898.025072798</v>
      </c>
      <c r="S75" s="139">
        <f t="shared" si="9"/>
        <v>102249205.0250728</v>
      </c>
    </row>
    <row r="76" spans="1:19" ht="16.5" customHeight="1" x14ac:dyDescent="0.2">
      <c r="A76" s="64" t="s">
        <v>182</v>
      </c>
      <c r="B76" s="99" t="s">
        <v>181</v>
      </c>
      <c r="C76" s="100">
        <v>30.707387485581599</v>
      </c>
      <c r="D76" s="147">
        <f>VLOOKUP(A76,'Costdrivere 2024'!A:AN,40,FALSE)</f>
        <v>0</v>
      </c>
      <c r="E76" s="103">
        <f>VLOOKUP(A76,'Costdrivere 2024'!A77:L177,3,FALSE)+VLOOKUP(A76,'Costdrivere 2024'!A77:L177,4,FALSE)+VLOOKUP(A76,'Costdrivere 2024'!A77:L177,5,FALSE)+VLOOKUP(A76,'Costdrivere 2024'!A77:L177,6,FALSE)+VLOOKUP(A76,'Costdrivere 2024'!A77:L177,7,FALSE)+VLOOKUP(A76,'Costdrivere 2024'!A77:L177,8,FALSE)+VLOOKUP(A76,'Costdrivere 2024'!A77:L177,9,FALSE)+VLOOKUP(A76,'Costdrivere 2024'!A77:L177,10,FALSE)+VLOOKUP(A76,'Costdrivere 2024'!A77:L177,11,FALSE)+VLOOKUP(A76,'Costdrivere 2024'!A77:L177,12,FALSE)</f>
        <v>14087621.896944739</v>
      </c>
      <c r="F76" s="111">
        <f>VLOOKUP(A76,'Costdrivere 2024'!A:AR,44,FALSE)</f>
        <v>11325395.09</v>
      </c>
      <c r="G76" s="110">
        <v>13892546</v>
      </c>
      <c r="H76" s="106">
        <v>3007697.1343466742</v>
      </c>
      <c r="I76" s="136">
        <v>0</v>
      </c>
      <c r="J76" s="108">
        <v>3284134.8371729976</v>
      </c>
      <c r="K76" s="109">
        <f t="shared" si="5"/>
        <v>6291831.9715196714</v>
      </c>
      <c r="L76" s="137">
        <f t="shared" si="6"/>
        <v>20184377.971519671</v>
      </c>
      <c r="M76" s="108"/>
      <c r="N76" s="111"/>
      <c r="O76" s="108"/>
      <c r="P76" s="138"/>
      <c r="Q76" s="138">
        <f t="shared" si="7"/>
        <v>13892546</v>
      </c>
      <c r="R76" s="148">
        <f t="shared" si="8"/>
        <v>6291831.9715196714</v>
      </c>
      <c r="S76" s="139">
        <f t="shared" si="9"/>
        <v>20184377.971519671</v>
      </c>
    </row>
    <row r="77" spans="1:19" ht="16.5" customHeight="1" x14ac:dyDescent="0.2">
      <c r="A77" s="64" t="s">
        <v>184</v>
      </c>
      <c r="B77" s="99" t="s">
        <v>183</v>
      </c>
      <c r="C77" s="100">
        <v>30.649729085469801</v>
      </c>
      <c r="D77" s="147">
        <f>VLOOKUP(A77,'Costdrivere 2024'!A:AN,40,FALSE)</f>
        <v>2.4212327558832868E-2</v>
      </c>
      <c r="E77" s="103">
        <f>VLOOKUP(A77,'Costdrivere 2024'!A78:L178,3,FALSE)+VLOOKUP(A77,'Costdrivere 2024'!A78:L178,4,FALSE)+VLOOKUP(A77,'Costdrivere 2024'!A78:L178,5,FALSE)+VLOOKUP(A77,'Costdrivere 2024'!A78:L178,6,FALSE)+VLOOKUP(A77,'Costdrivere 2024'!A78:L178,7,FALSE)+VLOOKUP(A77,'Costdrivere 2024'!A78:L178,8,FALSE)+VLOOKUP(A77,'Costdrivere 2024'!A78:L178,9,FALSE)+VLOOKUP(A77,'Costdrivere 2024'!A78:L178,10,FALSE)+VLOOKUP(A77,'Costdrivere 2024'!A78:L178,11,FALSE)+VLOOKUP(A77,'Costdrivere 2024'!A78:L178,12,FALSE)</f>
        <v>18777006.943876017</v>
      </c>
      <c r="F77" s="111">
        <f>VLOOKUP(A77,'Costdrivere 2024'!A:AR,44,FALSE)</f>
        <v>78106521.400000006</v>
      </c>
      <c r="G77" s="110">
        <v>18940665</v>
      </c>
      <c r="H77" s="106">
        <v>32632341.289718486</v>
      </c>
      <c r="I77" s="136">
        <v>9212399</v>
      </c>
      <c r="J77" s="108">
        <v>20840917.703217093</v>
      </c>
      <c r="K77" s="109">
        <f t="shared" si="5"/>
        <v>62685657.992935583</v>
      </c>
      <c r="L77" s="137">
        <f t="shared" si="6"/>
        <v>81626322.992935583</v>
      </c>
      <c r="M77" s="108"/>
      <c r="N77" s="111"/>
      <c r="O77" s="108"/>
      <c r="P77" s="138"/>
      <c r="Q77" s="138">
        <f t="shared" si="7"/>
        <v>18940665</v>
      </c>
      <c r="R77" s="148">
        <f t="shared" si="8"/>
        <v>62685657.992935583</v>
      </c>
      <c r="S77" s="139">
        <f t="shared" si="9"/>
        <v>81626322.992935583</v>
      </c>
    </row>
    <row r="78" spans="1:19" ht="16.5" customHeight="1" x14ac:dyDescent="0.2">
      <c r="A78" s="64" t="s">
        <v>186</v>
      </c>
      <c r="B78" s="99" t="s">
        <v>185</v>
      </c>
      <c r="C78" s="100">
        <v>37.616838474564297</v>
      </c>
      <c r="D78" s="147">
        <f>VLOOKUP(A78,'Costdrivere 2024'!A:AN,40,FALSE)</f>
        <v>5.1363968795709411E-2</v>
      </c>
      <c r="E78" s="103">
        <f>VLOOKUP(A78,'Costdrivere 2024'!A79:L179,3,FALSE)+VLOOKUP(A78,'Costdrivere 2024'!A79:L179,4,FALSE)+VLOOKUP(A78,'Costdrivere 2024'!A79:L179,5,FALSE)+VLOOKUP(A78,'Costdrivere 2024'!A79:L179,6,FALSE)+VLOOKUP(A78,'Costdrivere 2024'!A79:L179,7,FALSE)+VLOOKUP(A78,'Costdrivere 2024'!A79:L179,8,FALSE)+VLOOKUP(A78,'Costdrivere 2024'!A79:L179,9,FALSE)+VLOOKUP(A78,'Costdrivere 2024'!A79:L179,10,FALSE)+VLOOKUP(A78,'Costdrivere 2024'!A79:L179,11,FALSE)+VLOOKUP(A78,'Costdrivere 2024'!A79:L179,12,FALSE)</f>
        <v>44936606.331513822</v>
      </c>
      <c r="F78" s="111">
        <f>VLOOKUP(A78,'Costdrivere 2024'!A:AR,44,FALSE)</f>
        <v>127145262.22</v>
      </c>
      <c r="G78" s="110">
        <v>74842393</v>
      </c>
      <c r="H78" s="106">
        <v>72270594.510730058</v>
      </c>
      <c r="I78" s="136">
        <v>7875155</v>
      </c>
      <c r="J78" s="108">
        <v>26162571.439790551</v>
      </c>
      <c r="K78" s="109">
        <f t="shared" si="5"/>
        <v>106308320.9505206</v>
      </c>
      <c r="L78" s="137">
        <f t="shared" si="6"/>
        <v>181150713.9505206</v>
      </c>
      <c r="M78" s="110"/>
      <c r="N78" s="111"/>
      <c r="O78" s="108"/>
      <c r="P78" s="138"/>
      <c r="Q78" s="138">
        <f t="shared" si="7"/>
        <v>74842393</v>
      </c>
      <c r="R78" s="148">
        <f t="shared" si="8"/>
        <v>106308320.9505206</v>
      </c>
      <c r="S78" s="139">
        <f t="shared" si="9"/>
        <v>181150713.9505206</v>
      </c>
    </row>
    <row r="79" spans="1:19" ht="16.5" customHeight="1" x14ac:dyDescent="0.2">
      <c r="A79" s="64" t="s">
        <v>188</v>
      </c>
      <c r="B79" s="99" t="s">
        <v>187</v>
      </c>
      <c r="C79" s="100">
        <v>44.439173841952197</v>
      </c>
      <c r="D79" s="147">
        <f>VLOOKUP(A79,'Costdrivere 2024'!A:AN,40,FALSE)</f>
        <v>6.1931341879817622E-2</v>
      </c>
      <c r="E79" s="103">
        <f>VLOOKUP(A79,'Costdrivere 2024'!A80:L180,3,FALSE)+VLOOKUP(A79,'Costdrivere 2024'!A80:L180,4,FALSE)+VLOOKUP(A79,'Costdrivere 2024'!A80:L180,5,FALSE)+VLOOKUP(A79,'Costdrivere 2024'!A80:L180,6,FALSE)+VLOOKUP(A79,'Costdrivere 2024'!A80:L180,7,FALSE)+VLOOKUP(A79,'Costdrivere 2024'!A80:L180,8,FALSE)+VLOOKUP(A79,'Costdrivere 2024'!A80:L180,9,FALSE)+VLOOKUP(A79,'Costdrivere 2024'!A80:L180,10,FALSE)+VLOOKUP(A79,'Costdrivere 2024'!A80:L180,11,FALSE)+VLOOKUP(A79,'Costdrivere 2024'!A80:L180,12,FALSE)</f>
        <v>18895955.276886288</v>
      </c>
      <c r="F79" s="111">
        <f>VLOOKUP(A79,'Costdrivere 2024'!A:AR,44,FALSE)</f>
        <v>66955734.340000004</v>
      </c>
      <c r="G79" s="110">
        <v>23854274</v>
      </c>
      <c r="H79" s="106">
        <v>32423629.901736278</v>
      </c>
      <c r="I79" s="136">
        <v>4786000</v>
      </c>
      <c r="J79" s="108">
        <v>16362704.438003473</v>
      </c>
      <c r="K79" s="109">
        <f t="shared" si="5"/>
        <v>53572334.339739747</v>
      </c>
      <c r="L79" s="137">
        <f t="shared" si="6"/>
        <v>77426608.33973974</v>
      </c>
      <c r="M79" s="110"/>
      <c r="N79" s="111"/>
      <c r="O79" s="108"/>
      <c r="P79" s="138"/>
      <c r="Q79" s="138">
        <f t="shared" si="7"/>
        <v>23854274</v>
      </c>
      <c r="R79" s="148">
        <f t="shared" si="8"/>
        <v>53572334.339739747</v>
      </c>
      <c r="S79" s="139">
        <f t="shared" si="9"/>
        <v>77426608.33973974</v>
      </c>
    </row>
    <row r="80" spans="1:19" ht="16.5" customHeight="1" x14ac:dyDescent="0.2">
      <c r="A80" s="64" t="s">
        <v>190</v>
      </c>
      <c r="B80" s="99" t="s">
        <v>189</v>
      </c>
      <c r="C80" s="100">
        <v>35.964438624275999</v>
      </c>
      <c r="D80" s="147">
        <f>VLOOKUP(A80,'Costdrivere 2024'!A:AN,40,FALSE)</f>
        <v>4.9645081727352533E-2</v>
      </c>
      <c r="E80" s="103">
        <f>VLOOKUP(A80,'Costdrivere 2024'!A81:L181,3,FALSE)+VLOOKUP(A80,'Costdrivere 2024'!A81:L181,4,FALSE)+VLOOKUP(A80,'Costdrivere 2024'!A81:L181,5,FALSE)+VLOOKUP(A80,'Costdrivere 2024'!A81:L181,6,FALSE)+VLOOKUP(A80,'Costdrivere 2024'!A81:L181,7,FALSE)+VLOOKUP(A80,'Costdrivere 2024'!A81:L181,8,FALSE)+VLOOKUP(A80,'Costdrivere 2024'!A81:L181,9,FALSE)+VLOOKUP(A80,'Costdrivere 2024'!A81:L181,10,FALSE)+VLOOKUP(A80,'Costdrivere 2024'!A81:L181,11,FALSE)+VLOOKUP(A80,'Costdrivere 2024'!A81:L181,12,FALSE)</f>
        <v>45605397.523142323</v>
      </c>
      <c r="F80" s="111">
        <f>VLOOKUP(A80,'Costdrivere 2024'!A:AR,44,FALSE)</f>
        <v>189629081.31999999</v>
      </c>
      <c r="G80" s="110">
        <v>62414718</v>
      </c>
      <c r="H80" s="106">
        <v>97252345.30917491</v>
      </c>
      <c r="I80" s="136">
        <v>1201</v>
      </c>
      <c r="J80" s="108">
        <v>25371452.529000577</v>
      </c>
      <c r="K80" s="109">
        <f t="shared" si="5"/>
        <v>122624998.83817549</v>
      </c>
      <c r="L80" s="137">
        <f t="shared" si="6"/>
        <v>185039716.83817548</v>
      </c>
      <c r="M80" s="110"/>
      <c r="N80" s="111"/>
      <c r="O80" s="108"/>
      <c r="P80" s="138"/>
      <c r="Q80" s="138">
        <f t="shared" si="7"/>
        <v>62414718</v>
      </c>
      <c r="R80" s="148">
        <f t="shared" si="8"/>
        <v>122624998.83817549</v>
      </c>
      <c r="S80" s="139">
        <f t="shared" si="9"/>
        <v>185039716.83817548</v>
      </c>
    </row>
    <row r="81" spans="1:19" ht="16.5" customHeight="1" x14ac:dyDescent="0.2">
      <c r="A81" s="64" t="s">
        <v>192</v>
      </c>
      <c r="B81" s="99" t="s">
        <v>191</v>
      </c>
      <c r="C81" s="100">
        <v>36.908642627946499</v>
      </c>
      <c r="D81" s="147">
        <f>VLOOKUP(A81,'Costdrivere 2024'!A:AN,40,FALSE)</f>
        <v>5.3347368825825303E-2</v>
      </c>
      <c r="E81" s="103">
        <f>VLOOKUP(A81,'Costdrivere 2024'!A82:L182,3,FALSE)+VLOOKUP(A81,'Costdrivere 2024'!A82:L182,4,FALSE)+VLOOKUP(A81,'Costdrivere 2024'!A82:L182,5,FALSE)+VLOOKUP(A81,'Costdrivere 2024'!A82:L182,6,FALSE)+VLOOKUP(A81,'Costdrivere 2024'!A82:L182,7,FALSE)+VLOOKUP(A81,'Costdrivere 2024'!A82:L182,8,FALSE)+VLOOKUP(A81,'Costdrivere 2024'!A82:L182,9,FALSE)+VLOOKUP(A81,'Costdrivere 2024'!A82:L182,10,FALSE)+VLOOKUP(A81,'Costdrivere 2024'!A82:L182,11,FALSE)+VLOOKUP(A81,'Costdrivere 2024'!A82:L182,12,FALSE)</f>
        <v>56114064.40842326</v>
      </c>
      <c r="F81" s="111">
        <f>VLOOKUP(A81,'Costdrivere 2024'!A:AR,44,FALSE)</f>
        <v>189211295.02000001</v>
      </c>
      <c r="G81" s="110">
        <v>70040485</v>
      </c>
      <c r="H81" s="106">
        <v>66466599.028369971</v>
      </c>
      <c r="I81" s="136">
        <v>3231000</v>
      </c>
      <c r="J81" s="108">
        <v>37419513.885723084</v>
      </c>
      <c r="K81" s="109">
        <f t="shared" si="5"/>
        <v>107117112.91409305</v>
      </c>
      <c r="L81" s="137">
        <f t="shared" si="6"/>
        <v>177157597.91409305</v>
      </c>
      <c r="M81" s="110"/>
      <c r="N81" s="111"/>
      <c r="O81" s="108"/>
      <c r="P81" s="138"/>
      <c r="Q81" s="138">
        <f t="shared" si="7"/>
        <v>70040485</v>
      </c>
      <c r="R81" s="148">
        <f t="shared" si="8"/>
        <v>107117112.91409305</v>
      </c>
      <c r="S81" s="139">
        <f t="shared" si="9"/>
        <v>177157597.91409305</v>
      </c>
    </row>
    <row r="82" spans="1:19" ht="16.5" customHeight="1" x14ac:dyDescent="0.2">
      <c r="A82" s="64" t="s">
        <v>194</v>
      </c>
      <c r="B82" s="99" t="s">
        <v>193</v>
      </c>
      <c r="C82" s="100">
        <v>33.479779465503697</v>
      </c>
      <c r="D82" s="147">
        <f>VLOOKUP(A82,'Costdrivere 2024'!A:AN,40,FALSE)</f>
        <v>3.7218818947134878E-2</v>
      </c>
      <c r="E82" s="103">
        <f>VLOOKUP(A82,'Costdrivere 2024'!A83:L183,3,FALSE)+VLOOKUP(A82,'Costdrivere 2024'!A83:L183,4,FALSE)+VLOOKUP(A82,'Costdrivere 2024'!A83:L183,5,FALSE)+VLOOKUP(A82,'Costdrivere 2024'!A83:L183,6,FALSE)+VLOOKUP(A82,'Costdrivere 2024'!A83:L183,7,FALSE)+VLOOKUP(A82,'Costdrivere 2024'!A83:L183,8,FALSE)+VLOOKUP(A82,'Costdrivere 2024'!A83:L183,9,FALSE)+VLOOKUP(A82,'Costdrivere 2024'!A83:L183,10,FALSE)+VLOOKUP(A82,'Costdrivere 2024'!A83:L183,11,FALSE)+VLOOKUP(A82,'Costdrivere 2024'!A83:L183,12,FALSE)</f>
        <v>33772002.699307188</v>
      </c>
      <c r="F82" s="111">
        <f>VLOOKUP(A82,'Costdrivere 2024'!A:AR,44,FALSE)</f>
        <v>117436081.7</v>
      </c>
      <c r="G82" s="110">
        <v>51707436</v>
      </c>
      <c r="H82" s="106">
        <v>61519500.584264897</v>
      </c>
      <c r="I82" s="136">
        <v>6425548</v>
      </c>
      <c r="J82" s="108">
        <v>25188938.526847068</v>
      </c>
      <c r="K82" s="109">
        <f t="shared" si="5"/>
        <v>93133987.111111969</v>
      </c>
      <c r="L82" s="137">
        <f t="shared" si="6"/>
        <v>144841423.11111197</v>
      </c>
      <c r="M82" s="110"/>
      <c r="N82" s="111"/>
      <c r="O82" s="108"/>
      <c r="P82" s="138"/>
      <c r="Q82" s="138">
        <f t="shared" si="7"/>
        <v>51707436</v>
      </c>
      <c r="R82" s="148">
        <f t="shared" si="8"/>
        <v>93133987.111111969</v>
      </c>
      <c r="S82" s="139">
        <f t="shared" si="9"/>
        <v>144841423.11111197</v>
      </c>
    </row>
    <row r="83" spans="1:19" ht="16.5" customHeight="1" x14ac:dyDescent="0.2">
      <c r="A83" s="64" t="s">
        <v>196</v>
      </c>
      <c r="B83" s="99" t="s">
        <v>195</v>
      </c>
      <c r="C83" s="100">
        <v>38.392079488627402</v>
      </c>
      <c r="D83" s="147">
        <f>VLOOKUP(A83,'Costdrivere 2024'!A:AN,40,FALSE)</f>
        <v>1.9087395885840474E-2</v>
      </c>
      <c r="E83" s="103">
        <f>VLOOKUP(A83,'Costdrivere 2024'!A84:L184,3,FALSE)+VLOOKUP(A83,'Costdrivere 2024'!A84:L184,4,FALSE)+VLOOKUP(A83,'Costdrivere 2024'!A84:L184,5,FALSE)+VLOOKUP(A83,'Costdrivere 2024'!A84:L184,6,FALSE)+VLOOKUP(A83,'Costdrivere 2024'!A84:L184,7,FALSE)+VLOOKUP(A83,'Costdrivere 2024'!A84:L184,8,FALSE)+VLOOKUP(A83,'Costdrivere 2024'!A84:L184,9,FALSE)+VLOOKUP(A83,'Costdrivere 2024'!A84:L184,10,FALSE)+VLOOKUP(A83,'Costdrivere 2024'!A84:L184,11,FALSE)+VLOOKUP(A83,'Costdrivere 2024'!A84:L184,12,FALSE)</f>
        <v>26101868.086860254</v>
      </c>
      <c r="F83" s="111">
        <f>VLOOKUP(A83,'Costdrivere 2024'!A:AR,44,FALSE)</f>
        <v>99805325.049999997</v>
      </c>
      <c r="G83" s="110">
        <v>32373433</v>
      </c>
      <c r="H83" s="106">
        <v>53632748.413950711</v>
      </c>
      <c r="I83" s="136">
        <v>3230770</v>
      </c>
      <c r="J83" s="108">
        <v>17344083.850274559</v>
      </c>
      <c r="K83" s="109">
        <f t="shared" si="5"/>
        <v>74207602.264225274</v>
      </c>
      <c r="L83" s="137">
        <f t="shared" si="6"/>
        <v>106581035.26422527</v>
      </c>
      <c r="M83" s="110"/>
      <c r="N83" s="111"/>
      <c r="O83" s="108"/>
      <c r="P83" s="138"/>
      <c r="Q83" s="138">
        <f t="shared" si="7"/>
        <v>32373433</v>
      </c>
      <c r="R83" s="148">
        <f t="shared" si="8"/>
        <v>74207602.264225274</v>
      </c>
      <c r="S83" s="139">
        <f t="shared" si="9"/>
        <v>106581035.26422527</v>
      </c>
    </row>
    <row r="84" spans="1:19" ht="16.5" customHeight="1" x14ac:dyDescent="0.2">
      <c r="A84" s="64" t="s">
        <v>198</v>
      </c>
      <c r="B84" s="99" t="s">
        <v>197</v>
      </c>
      <c r="C84" s="100">
        <v>42.393188336066402</v>
      </c>
      <c r="D84" s="147">
        <f>VLOOKUP(A84,'Costdrivere 2024'!A:AN,40,FALSE)</f>
        <v>4.9183906335268146E-2</v>
      </c>
      <c r="E84" s="103">
        <f>VLOOKUP(A84,'Costdrivere 2024'!A85:L185,3,FALSE)+VLOOKUP(A84,'Costdrivere 2024'!A85:L185,4,FALSE)+VLOOKUP(A84,'Costdrivere 2024'!A85:L185,5,FALSE)+VLOOKUP(A84,'Costdrivere 2024'!A85:L185,6,FALSE)+VLOOKUP(A84,'Costdrivere 2024'!A85:L185,7,FALSE)+VLOOKUP(A84,'Costdrivere 2024'!A85:L185,8,FALSE)+VLOOKUP(A84,'Costdrivere 2024'!A85:L185,9,FALSE)+VLOOKUP(A84,'Costdrivere 2024'!A85:L185,10,FALSE)+VLOOKUP(A84,'Costdrivere 2024'!A85:L185,11,FALSE)+VLOOKUP(A84,'Costdrivere 2024'!A85:L185,12,FALSE)</f>
        <v>12011723.050937895</v>
      </c>
      <c r="F84" s="111">
        <f>VLOOKUP(A84,'Costdrivere 2024'!A:AR,44,FALSE)</f>
        <v>31558653.84</v>
      </c>
      <c r="G84" s="110">
        <v>13327176</v>
      </c>
      <c r="H84" s="106">
        <v>19163334.824281655</v>
      </c>
      <c r="I84" s="136">
        <v>1252277</v>
      </c>
      <c r="J84" s="108">
        <v>7110721.7123657716</v>
      </c>
      <c r="K84" s="109">
        <f t="shared" si="5"/>
        <v>27526333.536647428</v>
      </c>
      <c r="L84" s="137">
        <f t="shared" si="6"/>
        <v>40853509.536647424</v>
      </c>
      <c r="M84" s="110"/>
      <c r="N84" s="111">
        <v>655725</v>
      </c>
      <c r="O84" s="108">
        <v>0</v>
      </c>
      <c r="P84" s="138"/>
      <c r="Q84" s="138">
        <f t="shared" si="7"/>
        <v>12671451</v>
      </c>
      <c r="R84" s="148">
        <f t="shared" si="8"/>
        <v>27526333.536647428</v>
      </c>
      <c r="S84" s="139">
        <f t="shared" si="9"/>
        <v>40197784.536647424</v>
      </c>
    </row>
    <row r="85" spans="1:19" ht="16.5" customHeight="1" x14ac:dyDescent="0.2">
      <c r="A85" s="64" t="s">
        <v>200</v>
      </c>
      <c r="B85" s="99" t="s">
        <v>199</v>
      </c>
      <c r="C85" s="100">
        <v>33.074192663254799</v>
      </c>
      <c r="D85" s="147">
        <f>VLOOKUP(A85,'Costdrivere 2024'!A:AN,40,FALSE)</f>
        <v>5.3875147232037693E-2</v>
      </c>
      <c r="E85" s="103">
        <f>VLOOKUP(A85,'Costdrivere 2024'!A86:L186,3,FALSE)+VLOOKUP(A85,'Costdrivere 2024'!A86:L186,4,FALSE)+VLOOKUP(A85,'Costdrivere 2024'!A86:L186,5,FALSE)+VLOOKUP(A85,'Costdrivere 2024'!A86:L186,6,FALSE)+VLOOKUP(A85,'Costdrivere 2024'!A86:L186,7,FALSE)+VLOOKUP(A85,'Costdrivere 2024'!A86:L186,8,FALSE)+VLOOKUP(A85,'Costdrivere 2024'!A86:L186,9,FALSE)+VLOOKUP(A85,'Costdrivere 2024'!A86:L186,10,FALSE)+VLOOKUP(A85,'Costdrivere 2024'!A86:L186,11,FALSE)+VLOOKUP(A85,'Costdrivere 2024'!A86:L186,12,FALSE)</f>
        <v>17686482.848155588</v>
      </c>
      <c r="F85" s="111">
        <f>VLOOKUP(A85,'Costdrivere 2024'!A:AR,44,FALSE)</f>
        <v>49888527.380000003</v>
      </c>
      <c r="G85" s="110">
        <v>24917549</v>
      </c>
      <c r="H85" s="106">
        <v>32014593.968348671</v>
      </c>
      <c r="I85" s="136">
        <v>6312000</v>
      </c>
      <c r="J85" s="108">
        <v>11133471.819448698</v>
      </c>
      <c r="K85" s="109">
        <f t="shared" si="5"/>
        <v>49460065.787797362</v>
      </c>
      <c r="L85" s="137">
        <f t="shared" si="6"/>
        <v>74377614.787797362</v>
      </c>
      <c r="M85" s="110"/>
      <c r="N85" s="111"/>
      <c r="O85" s="108"/>
      <c r="P85" s="138"/>
      <c r="Q85" s="138">
        <f t="shared" si="7"/>
        <v>24917549</v>
      </c>
      <c r="R85" s="148">
        <f t="shared" si="8"/>
        <v>49460065.787797362</v>
      </c>
      <c r="S85" s="139">
        <f t="shared" si="9"/>
        <v>74377614.787797362</v>
      </c>
    </row>
    <row r="86" spans="1:19" ht="16.5" customHeight="1" x14ac:dyDescent="0.2">
      <c r="A86" s="64" t="s">
        <v>202</v>
      </c>
      <c r="B86" s="99" t="s">
        <v>201</v>
      </c>
      <c r="C86" s="100">
        <v>31.466503919092201</v>
      </c>
      <c r="D86" s="147">
        <f>VLOOKUP(A86,'Costdrivere 2024'!A:AN,40,FALSE)</f>
        <v>2.2004786709840914E-2</v>
      </c>
      <c r="E86" s="103">
        <f>VLOOKUP(A86,'Costdrivere 2024'!A87:L187,3,FALSE)+VLOOKUP(A86,'Costdrivere 2024'!A87:L187,4,FALSE)+VLOOKUP(A86,'Costdrivere 2024'!A87:L187,5,FALSE)+VLOOKUP(A86,'Costdrivere 2024'!A87:L187,6,FALSE)+VLOOKUP(A86,'Costdrivere 2024'!A87:L187,7,FALSE)+VLOOKUP(A86,'Costdrivere 2024'!A87:L187,8,FALSE)+VLOOKUP(A86,'Costdrivere 2024'!A87:L187,9,FALSE)+VLOOKUP(A86,'Costdrivere 2024'!A87:L187,10,FALSE)+VLOOKUP(A86,'Costdrivere 2024'!A87:L187,11,FALSE)+VLOOKUP(A86,'Costdrivere 2024'!A87:L187,12,FALSE)</f>
        <v>16493735.876365097</v>
      </c>
      <c r="F86" s="111">
        <f>VLOOKUP(A86,'Costdrivere 2024'!A:AR,44,FALSE)</f>
        <v>48050858.380000003</v>
      </c>
      <c r="G86" s="110">
        <v>16203055</v>
      </c>
      <c r="H86" s="106">
        <v>33554234.135119651</v>
      </c>
      <c r="I86" s="136">
        <v>2498613</v>
      </c>
      <c r="J86" s="108">
        <v>12565115.82714144</v>
      </c>
      <c r="K86" s="109">
        <f t="shared" si="5"/>
        <v>48617962.962261088</v>
      </c>
      <c r="L86" s="137">
        <f t="shared" si="6"/>
        <v>64821017.962261088</v>
      </c>
      <c r="M86" s="110"/>
      <c r="N86" s="111">
        <v>494039</v>
      </c>
      <c r="O86" s="108">
        <v>0</v>
      </c>
      <c r="P86" s="138"/>
      <c r="Q86" s="138">
        <f t="shared" si="7"/>
        <v>15709016</v>
      </c>
      <c r="R86" s="148">
        <f t="shared" si="8"/>
        <v>48617962.962261088</v>
      </c>
      <c r="S86" s="139">
        <f t="shared" si="9"/>
        <v>64326978.962261088</v>
      </c>
    </row>
    <row r="87" spans="1:19" ht="16.5" customHeight="1" x14ac:dyDescent="0.2">
      <c r="A87" s="64" t="s">
        <v>204</v>
      </c>
      <c r="B87" s="99" t="s">
        <v>203</v>
      </c>
      <c r="C87" s="100">
        <v>40.645389266610302</v>
      </c>
      <c r="D87" s="147">
        <f>VLOOKUP(A87,'Costdrivere 2024'!A:AN,40,FALSE)</f>
        <v>2.4940501792114694E-2</v>
      </c>
      <c r="E87" s="103">
        <f>VLOOKUP(A87,'Costdrivere 2024'!A88:L188,3,FALSE)+VLOOKUP(A87,'Costdrivere 2024'!A88:L188,4,FALSE)+VLOOKUP(A87,'Costdrivere 2024'!A88:L188,5,FALSE)+VLOOKUP(A87,'Costdrivere 2024'!A88:L188,6,FALSE)+VLOOKUP(A87,'Costdrivere 2024'!A88:L188,7,FALSE)+VLOOKUP(A87,'Costdrivere 2024'!A88:L188,8,FALSE)+VLOOKUP(A87,'Costdrivere 2024'!A88:L188,9,FALSE)+VLOOKUP(A87,'Costdrivere 2024'!A88:L188,10,FALSE)+VLOOKUP(A87,'Costdrivere 2024'!A88:L188,11,FALSE)+VLOOKUP(A87,'Costdrivere 2024'!A88:L188,12,FALSE)</f>
        <v>11635872.468022114</v>
      </c>
      <c r="F87" s="111">
        <f>VLOOKUP(A87,'Costdrivere 2024'!A:AR,44,FALSE)</f>
        <v>39058549.280000001</v>
      </c>
      <c r="G87" s="110">
        <v>15998946</v>
      </c>
      <c r="H87" s="106">
        <v>22498233.738871742</v>
      </c>
      <c r="I87" s="136">
        <v>1361738</v>
      </c>
      <c r="J87" s="108">
        <v>5403884.0955552068</v>
      </c>
      <c r="K87" s="109">
        <f t="shared" si="5"/>
        <v>29263855.834426947</v>
      </c>
      <c r="L87" s="137">
        <f t="shared" si="6"/>
        <v>45262801.834426947</v>
      </c>
      <c r="M87" s="110"/>
      <c r="N87" s="111"/>
      <c r="O87" s="108"/>
      <c r="P87" s="138"/>
      <c r="Q87" s="138">
        <f t="shared" si="7"/>
        <v>15998946</v>
      </c>
      <c r="R87" s="148">
        <f t="shared" si="8"/>
        <v>29263855.834426947</v>
      </c>
      <c r="S87" s="139">
        <f t="shared" si="9"/>
        <v>45262801.834426947</v>
      </c>
    </row>
    <row r="88" spans="1:19" ht="16.5" customHeight="1" x14ac:dyDescent="0.2">
      <c r="A88" s="64" t="s">
        <v>206</v>
      </c>
      <c r="B88" s="99" t="s">
        <v>205</v>
      </c>
      <c r="C88" s="100">
        <v>33.729424105493202</v>
      </c>
      <c r="D88" s="147">
        <f>VLOOKUP(A88,'Costdrivere 2024'!A:AN,40,FALSE)</f>
        <v>3.4217490961506655E-2</v>
      </c>
      <c r="E88" s="103">
        <f>VLOOKUP(A88,'Costdrivere 2024'!A89:L189,3,FALSE)+VLOOKUP(A88,'Costdrivere 2024'!A89:L189,4,FALSE)+VLOOKUP(A88,'Costdrivere 2024'!A89:L189,5,FALSE)+VLOOKUP(A88,'Costdrivere 2024'!A89:L189,6,FALSE)+VLOOKUP(A88,'Costdrivere 2024'!A89:L189,7,FALSE)+VLOOKUP(A88,'Costdrivere 2024'!A89:L189,8,FALSE)+VLOOKUP(A88,'Costdrivere 2024'!A89:L189,9,FALSE)+VLOOKUP(A88,'Costdrivere 2024'!A89:L189,10,FALSE)+VLOOKUP(A88,'Costdrivere 2024'!A89:L189,11,FALSE)+VLOOKUP(A88,'Costdrivere 2024'!A89:L189,12,FALSE)</f>
        <v>35158752.19498793</v>
      </c>
      <c r="F88" s="111">
        <f>VLOOKUP(A88,'Costdrivere 2024'!A:AR,44,FALSE)</f>
        <v>110666499.26000001</v>
      </c>
      <c r="G88" s="110">
        <v>50256736</v>
      </c>
      <c r="H88" s="106">
        <v>65217245.443440348</v>
      </c>
      <c r="I88" s="136">
        <v>8117000</v>
      </c>
      <c r="J88" s="108">
        <v>19671426.355582986</v>
      </c>
      <c r="K88" s="109">
        <f t="shared" si="5"/>
        <v>93005671.79902333</v>
      </c>
      <c r="L88" s="137">
        <f t="shared" si="6"/>
        <v>143262407.79902333</v>
      </c>
      <c r="M88" s="110"/>
      <c r="N88" s="111"/>
      <c r="O88" s="108"/>
      <c r="P88" s="138"/>
      <c r="Q88" s="138">
        <f t="shared" si="7"/>
        <v>50256736</v>
      </c>
      <c r="R88" s="148">
        <f t="shared" si="8"/>
        <v>93005671.79902333</v>
      </c>
      <c r="S88" s="139">
        <f t="shared" si="9"/>
        <v>143262407.79902333</v>
      </c>
    </row>
    <row r="89" spans="1:19" ht="16.5" customHeight="1" x14ac:dyDescent="0.2">
      <c r="A89" s="64" t="s">
        <v>208</v>
      </c>
      <c r="B89" s="99" t="s">
        <v>207</v>
      </c>
      <c r="C89" s="100">
        <v>34.865806655036501</v>
      </c>
      <c r="D89" s="147">
        <f>VLOOKUP(A89,'Costdrivere 2024'!A:AN,40,FALSE)</f>
        <v>4.1877335308176521E-2</v>
      </c>
      <c r="E89" s="103">
        <f>VLOOKUP(A89,'Costdrivere 2024'!A90:L190,3,FALSE)+VLOOKUP(A89,'Costdrivere 2024'!A90:L190,4,FALSE)+VLOOKUP(A89,'Costdrivere 2024'!A90:L190,5,FALSE)+VLOOKUP(A89,'Costdrivere 2024'!A90:L190,6,FALSE)+VLOOKUP(A89,'Costdrivere 2024'!A90:L190,7,FALSE)+VLOOKUP(A89,'Costdrivere 2024'!A90:L190,8,FALSE)+VLOOKUP(A89,'Costdrivere 2024'!A90:L190,9,FALSE)+VLOOKUP(A89,'Costdrivere 2024'!A90:L190,10,FALSE)+VLOOKUP(A89,'Costdrivere 2024'!A90:L190,11,FALSE)+VLOOKUP(A89,'Costdrivere 2024'!A90:L190,12,FALSE)</f>
        <v>43165473.164115213</v>
      </c>
      <c r="F89" s="111">
        <f>VLOOKUP(A89,'Costdrivere 2024'!A:AR,44,FALSE)</f>
        <v>154123378.50999999</v>
      </c>
      <c r="G89" s="110">
        <v>60578136</v>
      </c>
      <c r="H89" s="106">
        <v>95041212.595078483</v>
      </c>
      <c r="I89" s="136">
        <v>2579000</v>
      </c>
      <c r="J89" s="108">
        <v>34221431.454707995</v>
      </c>
      <c r="K89" s="109">
        <f t="shared" si="5"/>
        <v>131841644.04978648</v>
      </c>
      <c r="L89" s="137">
        <f t="shared" si="6"/>
        <v>192419780.04978648</v>
      </c>
      <c r="M89" s="110"/>
      <c r="N89" s="111"/>
      <c r="O89" s="108"/>
      <c r="P89" s="138"/>
      <c r="Q89" s="138">
        <f t="shared" si="7"/>
        <v>60578136</v>
      </c>
      <c r="R89" s="148">
        <f t="shared" si="8"/>
        <v>131841644.04978648</v>
      </c>
      <c r="S89" s="139">
        <f t="shared" si="9"/>
        <v>192419780.04978648</v>
      </c>
    </row>
    <row r="90" spans="1:19" ht="16.5" customHeight="1" x14ac:dyDescent="0.2">
      <c r="A90" s="64" t="s">
        <v>210</v>
      </c>
      <c r="B90" s="99" t="s">
        <v>209</v>
      </c>
      <c r="C90" s="100">
        <v>24.466096614241302</v>
      </c>
      <c r="D90" s="147">
        <f>VLOOKUP(A90,'Costdrivere 2024'!A:AN,40,FALSE)</f>
        <v>0</v>
      </c>
      <c r="E90" s="103">
        <f>VLOOKUP(A90,'Costdrivere 2024'!A91:L191,3,FALSE)+VLOOKUP(A90,'Costdrivere 2024'!A91:L191,4,FALSE)+VLOOKUP(A90,'Costdrivere 2024'!A91:L191,5,FALSE)+VLOOKUP(A90,'Costdrivere 2024'!A91:L191,6,FALSE)+VLOOKUP(A90,'Costdrivere 2024'!A91:L191,7,FALSE)+VLOOKUP(A90,'Costdrivere 2024'!A91:L191,8,FALSE)+VLOOKUP(A90,'Costdrivere 2024'!A91:L191,9,FALSE)+VLOOKUP(A90,'Costdrivere 2024'!A91:L191,10,FALSE)+VLOOKUP(A90,'Costdrivere 2024'!A91:L191,11,FALSE)+VLOOKUP(A90,'Costdrivere 2024'!A91:L191,12,FALSE)</f>
        <v>26344246.87482002</v>
      </c>
      <c r="F90" s="111">
        <f>VLOOKUP(A90,'Costdrivere 2024'!A:AR,44,FALSE)</f>
        <v>29316696.309999999</v>
      </c>
      <c r="G90" s="110">
        <v>22243033</v>
      </c>
      <c r="H90" s="106">
        <v>9758418.9594111778</v>
      </c>
      <c r="I90" s="136">
        <v>0</v>
      </c>
      <c r="J90" s="108">
        <v>6339050.3869007779</v>
      </c>
      <c r="K90" s="109">
        <f t="shared" si="5"/>
        <v>16097469.346311957</v>
      </c>
      <c r="L90" s="137">
        <f t="shared" si="6"/>
        <v>38340502.346311957</v>
      </c>
      <c r="M90" s="110">
        <v>382760</v>
      </c>
      <c r="N90" s="111"/>
      <c r="O90" s="108"/>
      <c r="P90" s="138"/>
      <c r="Q90" s="138">
        <f t="shared" si="7"/>
        <v>22243033</v>
      </c>
      <c r="R90" s="148">
        <f t="shared" si="8"/>
        <v>15714709.346311957</v>
      </c>
      <c r="S90" s="139">
        <f t="shared" si="9"/>
        <v>37957742.346311957</v>
      </c>
    </row>
    <row r="91" spans="1:19" ht="16.5" customHeight="1" x14ac:dyDescent="0.2">
      <c r="A91" s="64" t="s">
        <v>212</v>
      </c>
      <c r="B91" s="99" t="s">
        <v>211</v>
      </c>
      <c r="C91" s="100">
        <v>37.204724153014702</v>
      </c>
      <c r="D91" s="147">
        <f>VLOOKUP(A91,'Costdrivere 2024'!A:AN,40,FALSE)</f>
        <v>2.6057224468059356E-2</v>
      </c>
      <c r="E91" s="103">
        <f>VLOOKUP(A91,'Costdrivere 2024'!A92:L192,3,FALSE)+VLOOKUP(A91,'Costdrivere 2024'!A92:L192,4,FALSE)+VLOOKUP(A91,'Costdrivere 2024'!A92:L192,5,FALSE)+VLOOKUP(A91,'Costdrivere 2024'!A92:L192,6,FALSE)+VLOOKUP(A91,'Costdrivere 2024'!A92:L192,7,FALSE)+VLOOKUP(A91,'Costdrivere 2024'!A92:L192,8,FALSE)+VLOOKUP(A91,'Costdrivere 2024'!A92:L192,9,FALSE)+VLOOKUP(A91,'Costdrivere 2024'!A92:L192,10,FALSE)+VLOOKUP(A91,'Costdrivere 2024'!A92:L192,11,FALSE)+VLOOKUP(A91,'Costdrivere 2024'!A92:L192,12,FALSE)</f>
        <v>14489891.257477699</v>
      </c>
      <c r="F91" s="111">
        <f>VLOOKUP(A91,'Costdrivere 2024'!A:AR,44,FALSE)</f>
        <v>99550216.870000005</v>
      </c>
      <c r="G91" s="110">
        <v>18672706</v>
      </c>
      <c r="H91" s="106">
        <v>47051560.605678611</v>
      </c>
      <c r="I91" s="136">
        <v>1738853</v>
      </c>
      <c r="J91" s="108">
        <v>10269508.655745929</v>
      </c>
      <c r="K91" s="109">
        <f t="shared" si="5"/>
        <v>59059922.261424541</v>
      </c>
      <c r="L91" s="137">
        <f t="shared" si="6"/>
        <v>77732628.261424541</v>
      </c>
      <c r="M91" s="110"/>
      <c r="N91" s="111"/>
      <c r="O91" s="108"/>
      <c r="P91" s="138"/>
      <c r="Q91" s="138">
        <f t="shared" si="7"/>
        <v>18672706</v>
      </c>
      <c r="R91" s="148">
        <f t="shared" si="8"/>
        <v>59059922.261424541</v>
      </c>
      <c r="S91" s="139">
        <f t="shared" si="9"/>
        <v>77732628.261424541</v>
      </c>
    </row>
    <row r="92" spans="1:19" ht="16.5" customHeight="1" x14ac:dyDescent="0.2">
      <c r="A92" s="64" t="s">
        <v>214</v>
      </c>
      <c r="B92" s="99" t="s">
        <v>213</v>
      </c>
      <c r="C92" s="100">
        <v>36.696269249997798</v>
      </c>
      <c r="D92" s="147">
        <f>VLOOKUP(A92,'Costdrivere 2024'!A:AN,40,FALSE)</f>
        <v>2.9877915052269902E-2</v>
      </c>
      <c r="E92" s="103">
        <f>VLOOKUP(A92,'Costdrivere 2024'!A93:L193,3,FALSE)+VLOOKUP(A92,'Costdrivere 2024'!A93:L193,4,FALSE)+VLOOKUP(A92,'Costdrivere 2024'!A93:L193,5,FALSE)+VLOOKUP(A92,'Costdrivere 2024'!A93:L193,6,FALSE)+VLOOKUP(A92,'Costdrivere 2024'!A93:L193,7,FALSE)+VLOOKUP(A92,'Costdrivere 2024'!A93:L193,8,FALSE)+VLOOKUP(A92,'Costdrivere 2024'!A93:L193,9,FALSE)+VLOOKUP(A92,'Costdrivere 2024'!A93:L193,10,FALSE)+VLOOKUP(A92,'Costdrivere 2024'!A93:L193,11,FALSE)+VLOOKUP(A92,'Costdrivere 2024'!A93:L193,12,FALSE)</f>
        <v>33785656.513322935</v>
      </c>
      <c r="F92" s="111">
        <f>VLOOKUP(A92,'Costdrivere 2024'!A:AR,44,FALSE)</f>
        <v>95794226.120000005</v>
      </c>
      <c r="G92" s="110">
        <v>37864362</v>
      </c>
      <c r="H92" s="106">
        <v>47811733.818937182</v>
      </c>
      <c r="I92" s="136">
        <v>6942495</v>
      </c>
      <c r="J92" s="108">
        <v>14652720.737725507</v>
      </c>
      <c r="K92" s="109">
        <f t="shared" si="5"/>
        <v>69406949.556662694</v>
      </c>
      <c r="L92" s="137">
        <f t="shared" si="6"/>
        <v>107271311.55666269</v>
      </c>
      <c r="M92" s="110"/>
      <c r="N92" s="111"/>
      <c r="O92" s="108"/>
      <c r="P92" s="138"/>
      <c r="Q92" s="138">
        <f t="shared" si="7"/>
        <v>37864362</v>
      </c>
      <c r="R92" s="148">
        <f t="shared" si="8"/>
        <v>69406949.556662694</v>
      </c>
      <c r="S92" s="139">
        <f t="shared" si="9"/>
        <v>107271311.55666269</v>
      </c>
    </row>
    <row r="93" spans="1:19" ht="16.5" customHeight="1" x14ac:dyDescent="0.2">
      <c r="A93" s="64" t="s">
        <v>216</v>
      </c>
      <c r="B93" s="99" t="s">
        <v>215</v>
      </c>
      <c r="C93" s="100">
        <v>37.299206953472201</v>
      </c>
      <c r="D93" s="147">
        <f>VLOOKUP(A93,'Costdrivere 2024'!A:AN,40,FALSE)</f>
        <v>7.4682352941176477E-2</v>
      </c>
      <c r="E93" s="103">
        <f>VLOOKUP(A93,'Costdrivere 2024'!A94:L194,3,FALSE)+VLOOKUP(A93,'Costdrivere 2024'!A94:L194,4,FALSE)+VLOOKUP(A93,'Costdrivere 2024'!A94:L194,5,FALSE)+VLOOKUP(A93,'Costdrivere 2024'!A94:L194,6,FALSE)+VLOOKUP(A93,'Costdrivere 2024'!A94:L194,7,FALSE)+VLOOKUP(A93,'Costdrivere 2024'!A94:L194,8,FALSE)+VLOOKUP(A93,'Costdrivere 2024'!A94:L194,9,FALSE)+VLOOKUP(A93,'Costdrivere 2024'!A94:L194,10,FALSE)+VLOOKUP(A93,'Costdrivere 2024'!A94:L194,11,FALSE)+VLOOKUP(A93,'Costdrivere 2024'!A94:L194,12,FALSE)</f>
        <v>20679053.72600716</v>
      </c>
      <c r="F93" s="111">
        <f>VLOOKUP(A93,'Costdrivere 2024'!A:AR,44,FALSE)</f>
        <v>47994698.020000003</v>
      </c>
      <c r="G93" s="110">
        <v>28518275</v>
      </c>
      <c r="H93" s="106">
        <v>19218430.751590878</v>
      </c>
      <c r="I93" s="136">
        <v>7695073</v>
      </c>
      <c r="J93" s="108">
        <v>17347097.636762619</v>
      </c>
      <c r="K93" s="109">
        <f t="shared" si="5"/>
        <v>44260601.388353497</v>
      </c>
      <c r="L93" s="137">
        <f t="shared" si="6"/>
        <v>72778876.388353497</v>
      </c>
      <c r="M93" s="110"/>
      <c r="N93" s="111"/>
      <c r="O93" s="108"/>
      <c r="P93" s="138"/>
      <c r="Q93" s="138">
        <f t="shared" si="7"/>
        <v>28518275</v>
      </c>
      <c r="R93" s="148">
        <f t="shared" si="8"/>
        <v>44260601.388353497</v>
      </c>
      <c r="S93" s="139">
        <f t="shared" si="9"/>
        <v>72778876.388353497</v>
      </c>
    </row>
    <row r="94" spans="1:19" ht="16.5" customHeight="1" x14ac:dyDescent="0.2">
      <c r="A94" s="64" t="s">
        <v>218</v>
      </c>
      <c r="B94" s="99" t="s">
        <v>217</v>
      </c>
      <c r="C94" s="100">
        <v>35.2668251250022</v>
      </c>
      <c r="D94" s="147">
        <f>VLOOKUP(A94,'Costdrivere 2024'!A:AN,40,FALSE)</f>
        <v>6.7315181802515944E-2</v>
      </c>
      <c r="E94" s="103">
        <f>VLOOKUP(A94,'Costdrivere 2024'!A95:L195,3,FALSE)+VLOOKUP(A94,'Costdrivere 2024'!A95:L195,4,FALSE)+VLOOKUP(A94,'Costdrivere 2024'!A95:L195,5,FALSE)+VLOOKUP(A94,'Costdrivere 2024'!A95:L195,6,FALSE)+VLOOKUP(A94,'Costdrivere 2024'!A95:L195,7,FALSE)+VLOOKUP(A94,'Costdrivere 2024'!A95:L195,8,FALSE)+VLOOKUP(A94,'Costdrivere 2024'!A95:L195,9,FALSE)+VLOOKUP(A94,'Costdrivere 2024'!A95:L195,10,FALSE)+VLOOKUP(A94,'Costdrivere 2024'!A95:L195,11,FALSE)+VLOOKUP(A94,'Costdrivere 2024'!A95:L195,12,FALSE)</f>
        <v>111264507.05202462</v>
      </c>
      <c r="F94" s="111">
        <f>VLOOKUP(A94,'Costdrivere 2024'!A:AR,44,FALSE)</f>
        <v>340118020.75999999</v>
      </c>
      <c r="G94" s="110">
        <v>142049546</v>
      </c>
      <c r="H94" s="106">
        <v>182661937.34814724</v>
      </c>
      <c r="I94" s="136">
        <v>14385464</v>
      </c>
      <c r="J94" s="108">
        <v>85937980.700505465</v>
      </c>
      <c r="K94" s="109">
        <f t="shared" si="5"/>
        <v>282985382.04865271</v>
      </c>
      <c r="L94" s="137">
        <f t="shared" si="6"/>
        <v>425034928.04865271</v>
      </c>
      <c r="M94" s="110"/>
      <c r="N94" s="111"/>
      <c r="O94" s="108"/>
      <c r="P94" s="138"/>
      <c r="Q94" s="138">
        <f t="shared" si="7"/>
        <v>142049546</v>
      </c>
      <c r="R94" s="148">
        <f t="shared" si="8"/>
        <v>282985382.04865271</v>
      </c>
      <c r="S94" s="139">
        <f t="shared" si="9"/>
        <v>425034928.04865271</v>
      </c>
    </row>
    <row r="95" spans="1:19" ht="16.5" customHeight="1" x14ac:dyDescent="0.2">
      <c r="A95" s="64" t="s">
        <v>220</v>
      </c>
      <c r="B95" s="99" t="s">
        <v>219</v>
      </c>
      <c r="C95" s="100">
        <v>17.570396082536401</v>
      </c>
      <c r="D95" s="147">
        <f>VLOOKUP(A95,'Costdrivere 2024'!A:AN,40,FALSE)</f>
        <v>0</v>
      </c>
      <c r="E95" s="103">
        <f>VLOOKUP(A95,'Costdrivere 2024'!A96:L196,3,FALSE)+VLOOKUP(A95,'Costdrivere 2024'!A96:L196,4,FALSE)+VLOOKUP(A95,'Costdrivere 2024'!A96:L196,5,FALSE)+VLOOKUP(A95,'Costdrivere 2024'!A96:L196,6,FALSE)+VLOOKUP(A95,'Costdrivere 2024'!A96:L196,7,FALSE)+VLOOKUP(A95,'Costdrivere 2024'!A96:L196,8,FALSE)+VLOOKUP(A95,'Costdrivere 2024'!A96:L196,9,FALSE)+VLOOKUP(A95,'Costdrivere 2024'!A96:L196,10,FALSE)+VLOOKUP(A95,'Costdrivere 2024'!A96:L196,11,FALSE)+VLOOKUP(A95,'Costdrivere 2024'!A96:L196,12,FALSE)</f>
        <v>14592025.370835442</v>
      </c>
      <c r="F95" s="111">
        <f>VLOOKUP(A95,'Costdrivere 2024'!A:AR,44,FALSE)</f>
        <v>11253521.15</v>
      </c>
      <c r="G95" s="110">
        <v>16529934</v>
      </c>
      <c r="H95" s="106">
        <v>4233964.1264587315</v>
      </c>
      <c r="I95" s="136">
        <v>2986736.68</v>
      </c>
      <c r="J95" s="108">
        <v>6153121.6833331427</v>
      </c>
      <c r="K95" s="109">
        <f t="shared" si="5"/>
        <v>13373822.489791874</v>
      </c>
      <c r="L95" s="137">
        <f t="shared" si="6"/>
        <v>29903756.489791874</v>
      </c>
      <c r="M95" s="110"/>
      <c r="N95" s="111"/>
      <c r="O95" s="108"/>
      <c r="P95" s="138"/>
      <c r="Q95" s="138">
        <f t="shared" si="7"/>
        <v>16529934</v>
      </c>
      <c r="R95" s="148">
        <f t="shared" si="8"/>
        <v>13373822.489791874</v>
      </c>
      <c r="S95" s="139">
        <f t="shared" si="9"/>
        <v>29903756.489791874</v>
      </c>
    </row>
    <row r="96" spans="1:19" ht="16.5" customHeight="1" x14ac:dyDescent="0.2">
      <c r="A96" s="64" t="s">
        <v>222</v>
      </c>
      <c r="B96" s="99" t="s">
        <v>221</v>
      </c>
      <c r="C96" s="100">
        <v>35.142058023880999</v>
      </c>
      <c r="D96" s="147">
        <f>VLOOKUP(A96,'Costdrivere 2024'!A:AN,40,FALSE)</f>
        <v>2.7272591797806389E-2</v>
      </c>
      <c r="E96" s="103">
        <f>VLOOKUP(A96,'Costdrivere 2024'!A97:L197,3,FALSE)+VLOOKUP(A96,'Costdrivere 2024'!A97:L197,4,FALSE)+VLOOKUP(A96,'Costdrivere 2024'!A97:L197,5,FALSE)+VLOOKUP(A96,'Costdrivere 2024'!A97:L197,6,FALSE)+VLOOKUP(A96,'Costdrivere 2024'!A97:L197,7,FALSE)+VLOOKUP(A96,'Costdrivere 2024'!A97:L197,8,FALSE)+VLOOKUP(A96,'Costdrivere 2024'!A97:L197,9,FALSE)+VLOOKUP(A96,'Costdrivere 2024'!A97:L197,10,FALSE)+VLOOKUP(A96,'Costdrivere 2024'!A97:L197,11,FALSE)+VLOOKUP(A96,'Costdrivere 2024'!A97:L197,12,FALSE)</f>
        <v>10851397.194313673</v>
      </c>
      <c r="F96" s="111">
        <f>VLOOKUP(A96,'Costdrivere 2024'!A:AR,44,FALSE)</f>
        <v>78545449.920000002</v>
      </c>
      <c r="G96" s="110">
        <v>17829076</v>
      </c>
      <c r="H96" s="106">
        <v>54802561.791512445</v>
      </c>
      <c r="I96" s="136">
        <v>1589811</v>
      </c>
      <c r="J96" s="108">
        <v>13718331.751899449</v>
      </c>
      <c r="K96" s="109">
        <f t="shared" si="5"/>
        <v>70110704.543411896</v>
      </c>
      <c r="L96" s="137">
        <f t="shared" si="6"/>
        <v>87939780.543411896</v>
      </c>
      <c r="M96" s="110"/>
      <c r="N96" s="111"/>
      <c r="O96" s="108"/>
      <c r="P96" s="138"/>
      <c r="Q96" s="138">
        <f t="shared" si="7"/>
        <v>17829076</v>
      </c>
      <c r="R96" s="148">
        <f t="shared" si="8"/>
        <v>70110704.543411896</v>
      </c>
      <c r="S96" s="139">
        <f t="shared" si="9"/>
        <v>87939780.543411896</v>
      </c>
    </row>
    <row r="97" spans="1:19" ht="16.5" customHeight="1" x14ac:dyDescent="0.2">
      <c r="A97" s="64" t="s">
        <v>224</v>
      </c>
      <c r="B97" s="99" t="s">
        <v>223</v>
      </c>
      <c r="C97" s="100">
        <v>35.814406493363997</v>
      </c>
      <c r="D97" s="147">
        <f>VLOOKUP(A97,'Costdrivere 2024'!A:AN,40,FALSE)</f>
        <v>3.8375246697582063E-2</v>
      </c>
      <c r="E97" s="103">
        <f>VLOOKUP(A97,'Costdrivere 2024'!A98:L198,3,FALSE)+VLOOKUP(A97,'Costdrivere 2024'!A98:L198,4,FALSE)+VLOOKUP(A97,'Costdrivere 2024'!A98:L198,5,FALSE)+VLOOKUP(A97,'Costdrivere 2024'!A98:L198,6,FALSE)+VLOOKUP(A97,'Costdrivere 2024'!A98:L198,7,FALSE)+VLOOKUP(A97,'Costdrivere 2024'!A98:L198,8,FALSE)+VLOOKUP(A97,'Costdrivere 2024'!A98:L198,9,FALSE)+VLOOKUP(A97,'Costdrivere 2024'!A98:L198,10,FALSE)+VLOOKUP(A97,'Costdrivere 2024'!A98:L198,11,FALSE)+VLOOKUP(A97,'Costdrivere 2024'!A98:L198,12,FALSE)</f>
        <v>63936687.696496636</v>
      </c>
      <c r="F97" s="111">
        <f>VLOOKUP(A97,'Costdrivere 2024'!A:AR,44,FALSE)</f>
        <v>257814553.27000001</v>
      </c>
      <c r="G97" s="110">
        <v>79483221</v>
      </c>
      <c r="H97" s="106">
        <v>116665917.14320302</v>
      </c>
      <c r="I97" s="136">
        <v>2310702</v>
      </c>
      <c r="J97" s="108">
        <v>42523168.80282715</v>
      </c>
      <c r="K97" s="109">
        <f t="shared" si="5"/>
        <v>161499787.94603017</v>
      </c>
      <c r="L97" s="137">
        <f t="shared" si="6"/>
        <v>240983008.94603017</v>
      </c>
      <c r="M97" s="110"/>
      <c r="N97" s="111"/>
      <c r="O97" s="108"/>
      <c r="P97" s="138"/>
      <c r="Q97" s="138">
        <f t="shared" si="7"/>
        <v>79483221</v>
      </c>
      <c r="R97" s="148">
        <f t="shared" si="8"/>
        <v>161499787.94603017</v>
      </c>
      <c r="S97" s="139">
        <f t="shared" si="9"/>
        <v>240983008.94603017</v>
      </c>
    </row>
    <row r="98" spans="1:19" ht="16.5" customHeight="1" x14ac:dyDescent="0.2">
      <c r="A98" s="64" t="s">
        <v>226</v>
      </c>
      <c r="B98" s="99" t="s">
        <v>225</v>
      </c>
      <c r="C98" s="100">
        <v>36.679949481501701</v>
      </c>
      <c r="D98" s="147">
        <f>VLOOKUP(A98,'Costdrivere 2024'!A:AN,40,FALSE)</f>
        <v>2.4340231210028707E-2</v>
      </c>
      <c r="E98" s="103">
        <f>VLOOKUP(A98,'Costdrivere 2024'!A99:L199,3,FALSE)+VLOOKUP(A98,'Costdrivere 2024'!A99:L199,4,FALSE)+VLOOKUP(A98,'Costdrivere 2024'!A99:L199,5,FALSE)+VLOOKUP(A98,'Costdrivere 2024'!A99:L199,6,FALSE)+VLOOKUP(A98,'Costdrivere 2024'!A99:L199,7,FALSE)+VLOOKUP(A98,'Costdrivere 2024'!A99:L199,8,FALSE)+VLOOKUP(A98,'Costdrivere 2024'!A99:L199,9,FALSE)+VLOOKUP(A98,'Costdrivere 2024'!A99:L199,10,FALSE)+VLOOKUP(A98,'Costdrivere 2024'!A99:L199,11,FALSE)+VLOOKUP(A98,'Costdrivere 2024'!A99:L199,12,FALSE)</f>
        <v>47600238.090764888</v>
      </c>
      <c r="F98" s="111">
        <f>VLOOKUP(A98,'Costdrivere 2024'!A:AR,44,FALSE)</f>
        <v>150110439.91</v>
      </c>
      <c r="G98" s="110">
        <v>54317516</v>
      </c>
      <c r="H98" s="106">
        <v>70949706.059212014</v>
      </c>
      <c r="I98" s="136">
        <v>445875.88</v>
      </c>
      <c r="J98" s="108">
        <v>22494692.381737925</v>
      </c>
      <c r="K98" s="109">
        <f t="shared" si="5"/>
        <v>93890274.320949942</v>
      </c>
      <c r="L98" s="137">
        <f t="shared" si="6"/>
        <v>148207790.32094994</v>
      </c>
      <c r="M98" s="110"/>
      <c r="N98" s="111"/>
      <c r="O98" s="108"/>
      <c r="P98" s="138"/>
      <c r="Q98" s="138">
        <f t="shared" si="7"/>
        <v>54317516</v>
      </c>
      <c r="R98" s="148">
        <f t="shared" si="8"/>
        <v>93890274.320949942</v>
      </c>
      <c r="S98" s="139">
        <f t="shared" si="9"/>
        <v>148207790.32094994</v>
      </c>
    </row>
    <row r="99" spans="1:19" ht="16.5" customHeight="1" x14ac:dyDescent="0.2">
      <c r="A99" s="64" t="s">
        <v>228</v>
      </c>
      <c r="B99" s="99" t="s">
        <v>227</v>
      </c>
      <c r="C99" s="100">
        <v>36.7588475254503</v>
      </c>
      <c r="D99" s="147">
        <f>VLOOKUP(A99,'Costdrivere 2024'!A:AN,40,FALSE)</f>
        <v>3.1108081625697611E-2</v>
      </c>
      <c r="E99" s="103">
        <f>VLOOKUP(A99,'Costdrivere 2024'!A100:L200,3,FALSE)+VLOOKUP(A99,'Costdrivere 2024'!A100:L200,4,FALSE)+VLOOKUP(A99,'Costdrivere 2024'!A100:L200,5,FALSE)+VLOOKUP(A99,'Costdrivere 2024'!A100:L200,6,FALSE)+VLOOKUP(A99,'Costdrivere 2024'!A100:L200,7,FALSE)+VLOOKUP(A99,'Costdrivere 2024'!A100:L200,8,FALSE)+VLOOKUP(A99,'Costdrivere 2024'!A100:L200,9,FALSE)+VLOOKUP(A99,'Costdrivere 2024'!A100:L200,10,FALSE)+VLOOKUP(A99,'Costdrivere 2024'!A100:L200,11,FALSE)+VLOOKUP(A99,'Costdrivere 2024'!A100:L200,12,FALSE)</f>
        <v>36136247.953992866</v>
      </c>
      <c r="F99" s="111">
        <f>VLOOKUP(A99,'Costdrivere 2024'!A:AR,44,FALSE)</f>
        <v>99216049.200000003</v>
      </c>
      <c r="G99" s="110">
        <v>28891852</v>
      </c>
      <c r="H99" s="106">
        <v>52637915.899939895</v>
      </c>
      <c r="I99" s="136">
        <v>6330665</v>
      </c>
      <c r="J99" s="108">
        <v>15401908.46295548</v>
      </c>
      <c r="K99" s="109">
        <f t="shared" si="5"/>
        <v>74370489.36289537</v>
      </c>
      <c r="L99" s="137">
        <f t="shared" si="6"/>
        <v>103262341.36289537</v>
      </c>
      <c r="M99" s="110"/>
      <c r="N99" s="111"/>
      <c r="O99" s="108"/>
      <c r="P99" s="138"/>
      <c r="Q99" s="138">
        <f t="shared" si="7"/>
        <v>28891852</v>
      </c>
      <c r="R99" s="148">
        <f t="shared" si="8"/>
        <v>74370489.36289537</v>
      </c>
      <c r="S99" s="139">
        <f t="shared" si="9"/>
        <v>103262341.36289537</v>
      </c>
    </row>
    <row r="100" spans="1:19" ht="16.5" customHeight="1" x14ac:dyDescent="0.2">
      <c r="A100" s="64" t="s">
        <v>230</v>
      </c>
      <c r="B100" s="99" t="s">
        <v>229</v>
      </c>
      <c r="C100" s="100">
        <v>37.0109606390496</v>
      </c>
      <c r="D100" s="147">
        <f>VLOOKUP(A100,'Costdrivere 2024'!A:AN,40,FALSE)</f>
        <v>3.4513830985503431E-2</v>
      </c>
      <c r="E100" s="103">
        <f>VLOOKUP(A100,'Costdrivere 2024'!A101:L201,3,FALSE)+VLOOKUP(A100,'Costdrivere 2024'!A101:L201,4,FALSE)+VLOOKUP(A100,'Costdrivere 2024'!A101:L201,5,FALSE)+VLOOKUP(A100,'Costdrivere 2024'!A101:L201,6,FALSE)+VLOOKUP(A100,'Costdrivere 2024'!A101:L201,7,FALSE)+VLOOKUP(A100,'Costdrivere 2024'!A101:L201,8,FALSE)+VLOOKUP(A100,'Costdrivere 2024'!A101:L201,9,FALSE)+VLOOKUP(A100,'Costdrivere 2024'!A101:L201,10,FALSE)+VLOOKUP(A100,'Costdrivere 2024'!A101:L201,11,FALSE)+VLOOKUP(A100,'Costdrivere 2024'!A101:L201,12,FALSE)</f>
        <v>38085094.000890031</v>
      </c>
      <c r="F100" s="111">
        <f>VLOOKUP(A100,'Costdrivere 2024'!A:AR,44,FALSE)</f>
        <v>98107207.489999995</v>
      </c>
      <c r="G100" s="110">
        <v>37394181</v>
      </c>
      <c r="H100" s="106">
        <v>54903426.167375267</v>
      </c>
      <c r="I100" s="136">
        <v>2068511</v>
      </c>
      <c r="J100" s="108">
        <v>15376276.688557943</v>
      </c>
      <c r="K100" s="109">
        <f t="shared" si="5"/>
        <v>72348213.855933204</v>
      </c>
      <c r="L100" s="137">
        <f t="shared" si="6"/>
        <v>109742394.8559332</v>
      </c>
      <c r="M100" s="110"/>
      <c r="N100" s="111"/>
      <c r="O100" s="108"/>
      <c r="P100" s="138"/>
      <c r="Q100" s="138">
        <f t="shared" si="7"/>
        <v>37394181</v>
      </c>
      <c r="R100" s="148">
        <f t="shared" si="8"/>
        <v>72348213.855933204</v>
      </c>
      <c r="S100" s="139">
        <f t="shared" si="9"/>
        <v>109742394.8559332</v>
      </c>
    </row>
    <row r="101" spans="1:19" ht="16.5" customHeight="1" x14ac:dyDescent="0.2">
      <c r="A101" s="64" t="s">
        <v>232</v>
      </c>
      <c r="B101" s="99" t="s">
        <v>231</v>
      </c>
      <c r="C101" s="100">
        <v>36.217880445904001</v>
      </c>
      <c r="D101" s="147">
        <f>VLOOKUP(A101,'Costdrivere 2024'!A:AN,40,FALSE)</f>
        <v>7.5350523434398312E-2</v>
      </c>
      <c r="E101" s="103">
        <f>VLOOKUP(A101,'Costdrivere 2024'!A102:L202,3,FALSE)+VLOOKUP(A101,'Costdrivere 2024'!A102:L202,4,FALSE)+VLOOKUP(A101,'Costdrivere 2024'!A102:L202,5,FALSE)+VLOOKUP(A101,'Costdrivere 2024'!A102:L202,6,FALSE)+VLOOKUP(A101,'Costdrivere 2024'!A102:L202,7,FALSE)+VLOOKUP(A101,'Costdrivere 2024'!A102:L202,8,FALSE)+VLOOKUP(A101,'Costdrivere 2024'!A102:L202,9,FALSE)+VLOOKUP(A101,'Costdrivere 2024'!A102:L202,10,FALSE)+VLOOKUP(A101,'Costdrivere 2024'!A102:L202,11,FALSE)+VLOOKUP(A101,'Costdrivere 2024'!A102:L202,12,FALSE)</f>
        <v>90850047.599424392</v>
      </c>
      <c r="F101" s="111">
        <f>VLOOKUP(A101,'Costdrivere 2024'!A:AR,44,FALSE)</f>
        <v>252808395.44999999</v>
      </c>
      <c r="G101" s="110">
        <v>129507917</v>
      </c>
      <c r="H101" s="106">
        <v>151788261.1124258</v>
      </c>
      <c r="I101" s="136">
        <v>7773666.79</v>
      </c>
      <c r="J101" s="108">
        <v>66822326.057403825</v>
      </c>
      <c r="K101" s="109">
        <f t="shared" si="5"/>
        <v>226384253.95982963</v>
      </c>
      <c r="L101" s="137">
        <f t="shared" si="6"/>
        <v>355892170.95982963</v>
      </c>
      <c r="M101" s="110"/>
      <c r="N101" s="111"/>
      <c r="O101" s="108"/>
      <c r="P101" s="138"/>
      <c r="Q101" s="138">
        <f t="shared" si="7"/>
        <v>129507917</v>
      </c>
      <c r="R101" s="148">
        <f t="shared" si="8"/>
        <v>226384253.95982963</v>
      </c>
      <c r="S101" s="139">
        <f t="shared" si="9"/>
        <v>355892170.95982963</v>
      </c>
    </row>
    <row r="102" spans="1:19" ht="16.5" customHeight="1" x14ac:dyDescent="0.2">
      <c r="A102" s="64" t="s">
        <v>234</v>
      </c>
      <c r="B102" s="99" t="s">
        <v>233</v>
      </c>
      <c r="C102" s="100">
        <v>35.998437728286397</v>
      </c>
      <c r="D102" s="147">
        <f>VLOOKUP(A102,'Costdrivere 2024'!A:AN,40,FALSE)</f>
        <v>8.8904742925468308E-2</v>
      </c>
      <c r="E102" s="103">
        <f>VLOOKUP(A102,'Costdrivere 2024'!A103:L203,3,FALSE)+VLOOKUP(A102,'Costdrivere 2024'!A103:L203,4,FALSE)+VLOOKUP(A102,'Costdrivere 2024'!A103:L203,5,FALSE)+VLOOKUP(A102,'Costdrivere 2024'!A103:L203,6,FALSE)+VLOOKUP(A102,'Costdrivere 2024'!A103:L203,7,FALSE)+VLOOKUP(A102,'Costdrivere 2024'!A103:L203,8,FALSE)+VLOOKUP(A102,'Costdrivere 2024'!A103:L203,9,FALSE)+VLOOKUP(A102,'Costdrivere 2024'!A103:L203,10,FALSE)+VLOOKUP(A102,'Costdrivere 2024'!A103:L203,11,FALSE)+VLOOKUP(A102,'Costdrivere 2024'!A103:L203,12,FALSE)</f>
        <v>124283199.71317182</v>
      </c>
      <c r="F102" s="111">
        <f>VLOOKUP(A102,'Costdrivere 2024'!A:AR,44,FALSE)</f>
        <v>421173963.41000003</v>
      </c>
      <c r="G102" s="110">
        <v>165025656</v>
      </c>
      <c r="H102" s="106">
        <v>206255137.28604537</v>
      </c>
      <c r="I102" s="136">
        <v>15209422</v>
      </c>
      <c r="J102" s="108">
        <v>108704445.01376575</v>
      </c>
      <c r="K102" s="109">
        <f t="shared" si="5"/>
        <v>330169004.29981112</v>
      </c>
      <c r="L102" s="137">
        <f t="shared" si="6"/>
        <v>495194660.29981112</v>
      </c>
      <c r="M102" s="110"/>
      <c r="N102" s="111"/>
      <c r="O102" s="108"/>
      <c r="P102" s="138"/>
      <c r="Q102" s="138">
        <f t="shared" si="7"/>
        <v>165025656</v>
      </c>
      <c r="R102" s="148">
        <f t="shared" si="8"/>
        <v>330169004.29981112</v>
      </c>
      <c r="S102" s="139">
        <f t="shared" si="9"/>
        <v>495194660.29981112</v>
      </c>
    </row>
    <row r="103" spans="1:19" ht="16.5" customHeight="1" x14ac:dyDescent="0.2">
      <c r="A103" s="64" t="s">
        <v>236</v>
      </c>
      <c r="B103" s="99" t="s">
        <v>235</v>
      </c>
      <c r="C103" s="100">
        <v>23.628302569994801</v>
      </c>
      <c r="D103" s="147">
        <f>VLOOKUP(A103,'Costdrivere 2024'!A:AN,40,FALSE)</f>
        <v>0</v>
      </c>
      <c r="E103" s="103">
        <f>VLOOKUP(A103,'Costdrivere 2024'!A104:L204,3,FALSE)+VLOOKUP(A103,'Costdrivere 2024'!A104:L204,4,FALSE)+VLOOKUP(A103,'Costdrivere 2024'!A104:L204,5,FALSE)+VLOOKUP(A103,'Costdrivere 2024'!A104:L204,6,FALSE)+VLOOKUP(A103,'Costdrivere 2024'!A104:L204,7,FALSE)+VLOOKUP(A103,'Costdrivere 2024'!A104:L204,8,FALSE)+VLOOKUP(A103,'Costdrivere 2024'!A104:L204,9,FALSE)+VLOOKUP(A103,'Costdrivere 2024'!A104:L204,10,FALSE)+VLOOKUP(A103,'Costdrivere 2024'!A104:L204,11,FALSE)+VLOOKUP(A103,'Costdrivere 2024'!A104:L204,12,FALSE)</f>
        <v>23090651.970546741</v>
      </c>
      <c r="F103" s="111">
        <f>VLOOKUP(A103,'Costdrivere 2024'!A:AR,44,FALSE)</f>
        <v>14639444.59</v>
      </c>
      <c r="G103" s="110">
        <v>19774505</v>
      </c>
      <c r="H103" s="106">
        <v>6030725.3913555816</v>
      </c>
      <c r="I103" s="136">
        <v>191529</v>
      </c>
      <c r="J103" s="108">
        <v>7374009.4586551636</v>
      </c>
      <c r="K103" s="109">
        <f t="shared" si="5"/>
        <v>13596263.850010745</v>
      </c>
      <c r="L103" s="137">
        <f t="shared" si="6"/>
        <v>33370768.850010745</v>
      </c>
      <c r="M103" s="110"/>
      <c r="N103" s="111"/>
      <c r="O103" s="108"/>
      <c r="P103" s="138"/>
      <c r="Q103" s="138">
        <f t="shared" si="7"/>
        <v>19774505</v>
      </c>
      <c r="R103" s="148">
        <f t="shared" si="8"/>
        <v>13596263.850010745</v>
      </c>
      <c r="S103" s="139">
        <f t="shared" si="9"/>
        <v>33370768.850010745</v>
      </c>
    </row>
    <row r="104" spans="1:19" ht="16.5" customHeight="1" thickBot="1" x14ac:dyDescent="0.25">
      <c r="A104" s="66" t="s">
        <v>238</v>
      </c>
      <c r="B104" s="112" t="s">
        <v>237</v>
      </c>
      <c r="C104" s="113">
        <v>25.735969857141601</v>
      </c>
      <c r="D104" s="149">
        <f>VLOOKUP(A104,'Costdrivere 2024'!A:AN,40,FALSE)</f>
        <v>0</v>
      </c>
      <c r="E104" s="116">
        <f>VLOOKUP(A104,'Costdrivere 2024'!A105:L205,3,FALSE)+VLOOKUP(A104,'Costdrivere 2024'!A105:L205,4,FALSE)+VLOOKUP(A104,'Costdrivere 2024'!A105:L205,5,FALSE)+VLOOKUP(A104,'Costdrivere 2024'!A105:L205,6,FALSE)+VLOOKUP(A104,'Costdrivere 2024'!A105:L205,7,FALSE)+VLOOKUP(A104,'Costdrivere 2024'!A105:L205,8,FALSE)+VLOOKUP(A104,'Costdrivere 2024'!A105:L205,9,FALSE)+VLOOKUP(A104,'Costdrivere 2024'!A105:L205,10,FALSE)+VLOOKUP(A104,'Costdrivere 2024'!A105:L205,11,FALSE)+VLOOKUP(A104,'Costdrivere 2024'!A105:L205,12,FALSE)</f>
        <v>12040684.339203019</v>
      </c>
      <c r="F104" s="124">
        <f>VLOOKUP(A104,'Costdrivere 2024'!A:AR,44,FALSE)</f>
        <v>18149030.920000002</v>
      </c>
      <c r="G104" s="123">
        <v>22036680</v>
      </c>
      <c r="H104" s="119">
        <v>3460369.4649538212</v>
      </c>
      <c r="I104" s="140">
        <v>540000</v>
      </c>
      <c r="J104" s="121">
        <v>7193058.0558213834</v>
      </c>
      <c r="K104" s="122">
        <f t="shared" si="5"/>
        <v>11193427.520775205</v>
      </c>
      <c r="L104" s="141">
        <f t="shared" si="6"/>
        <v>33230107.520775206</v>
      </c>
      <c r="M104" s="123">
        <v>1770735</v>
      </c>
      <c r="N104" s="124"/>
      <c r="O104" s="121"/>
      <c r="P104" s="142"/>
      <c r="Q104" s="142">
        <f t="shared" si="7"/>
        <v>22036680</v>
      </c>
      <c r="R104" s="150">
        <f t="shared" si="8"/>
        <v>9422692.5207752045</v>
      </c>
      <c r="S104" s="143">
        <f t="shared" si="9"/>
        <v>31459372.520775206</v>
      </c>
    </row>
    <row r="105" spans="1:19" ht="13.5" thickTop="1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</row>
    <row r="106" spans="1:19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</row>
  </sheetData>
  <mergeCells count="5">
    <mergeCell ref="C1:D1"/>
    <mergeCell ref="E1:F1"/>
    <mergeCell ref="H1:K1"/>
    <mergeCell ref="N1:O1"/>
    <mergeCell ref="Q1:S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0816C-1CD5-4F79-8FBF-9182A74071F3}">
  <sheetPr codeName="CD_Gns"/>
  <dimension ref="A1:AT107"/>
  <sheetViews>
    <sheetView workbookViewId="0"/>
  </sheetViews>
  <sheetFormatPr defaultRowHeight="12.75" x14ac:dyDescent="0.2"/>
  <cols>
    <col min="1" max="1" width="16.42578125" style="9" customWidth="1"/>
    <col min="2" max="2" width="36.85546875" style="9" bestFit="1" customWidth="1"/>
    <col min="3" max="4" width="15" style="9" bestFit="1" customWidth="1"/>
    <col min="5" max="5" width="21.140625" style="9" bestFit="1" customWidth="1"/>
    <col min="6" max="6" width="19.42578125" style="9" bestFit="1" customWidth="1"/>
    <col min="7" max="10" width="19.28515625" style="9" customWidth="1"/>
    <col min="11" max="11" width="17.5703125" style="9" bestFit="1" customWidth="1"/>
    <col min="12" max="12" width="16.140625" style="9" bestFit="1" customWidth="1"/>
    <col min="13" max="16384" width="9.140625" style="9"/>
  </cols>
  <sheetData>
    <row r="1" spans="1:46" s="152" customFormat="1" ht="15.75" customHeight="1" thickBot="1" x14ac:dyDescent="0.3">
      <c r="A1" s="151"/>
      <c r="B1" s="73"/>
      <c r="C1" s="266" t="s">
        <v>320</v>
      </c>
      <c r="D1" s="267"/>
      <c r="E1" s="267"/>
      <c r="F1" s="267"/>
      <c r="G1" s="267"/>
      <c r="H1" s="267"/>
      <c r="I1" s="267"/>
      <c r="J1" s="267"/>
      <c r="K1" s="267"/>
      <c r="L1" s="268"/>
    </row>
    <row r="2" spans="1:46" s="152" customFormat="1" ht="21.75" customHeight="1" thickBot="1" x14ac:dyDescent="0.3">
      <c r="A2" s="128"/>
      <c r="B2" s="73"/>
      <c r="C2" s="266" t="s">
        <v>321</v>
      </c>
      <c r="D2" s="267"/>
      <c r="E2" s="267"/>
      <c r="F2" s="267"/>
      <c r="G2" s="267"/>
      <c r="H2" s="267"/>
      <c r="I2" s="267"/>
      <c r="J2" s="267"/>
      <c r="K2" s="267"/>
      <c r="L2" s="268"/>
    </row>
    <row r="3" spans="1:46" s="152" customFormat="1" ht="13.5" hidden="1" thickBot="1" x14ac:dyDescent="0.3">
      <c r="A3" s="153"/>
      <c r="B3" s="73"/>
      <c r="C3" s="154"/>
      <c r="D3" s="155"/>
      <c r="E3" s="155"/>
      <c r="F3" s="155"/>
      <c r="G3" s="155"/>
      <c r="H3" s="155"/>
      <c r="I3" s="155"/>
      <c r="J3" s="155"/>
      <c r="K3" s="155"/>
      <c r="L3" s="156"/>
    </row>
    <row r="4" spans="1:46" s="152" customFormat="1" ht="45" customHeight="1" thickBot="1" x14ac:dyDescent="0.3">
      <c r="A4" s="157" t="s">
        <v>281</v>
      </c>
      <c r="B4" s="158" t="s">
        <v>282</v>
      </c>
      <c r="C4" s="159" t="s">
        <v>17</v>
      </c>
      <c r="D4" s="160" t="s">
        <v>322</v>
      </c>
      <c r="E4" s="160" t="s">
        <v>323</v>
      </c>
      <c r="F4" s="160" t="s">
        <v>324</v>
      </c>
      <c r="G4" s="160" t="s">
        <v>325</v>
      </c>
      <c r="H4" s="160" t="s">
        <v>326</v>
      </c>
      <c r="I4" s="160" t="s">
        <v>327</v>
      </c>
      <c r="J4" s="160" t="s">
        <v>328</v>
      </c>
      <c r="K4" s="160" t="s">
        <v>25</v>
      </c>
      <c r="L4" s="161" t="s">
        <v>329</v>
      </c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3"/>
      <c r="AK4" s="164"/>
      <c r="AL4" s="164"/>
      <c r="AM4" s="164"/>
      <c r="AN4" s="165"/>
      <c r="AO4" s="162"/>
      <c r="AP4" s="162"/>
      <c r="AQ4" s="162"/>
      <c r="AR4" s="162"/>
      <c r="AS4" s="166"/>
    </row>
    <row r="5" spans="1:46" x14ac:dyDescent="0.2">
      <c r="A5" s="167" t="s">
        <v>38</v>
      </c>
      <c r="B5" s="168" t="s">
        <v>330</v>
      </c>
      <c r="C5" s="169">
        <v>2072186.07</v>
      </c>
      <c r="D5" s="170">
        <v>1295699.8899999999</v>
      </c>
      <c r="E5" s="170">
        <v>942474.25</v>
      </c>
      <c r="F5" s="170">
        <v>27544.5</v>
      </c>
      <c r="G5" s="170"/>
      <c r="H5" s="170">
        <v>0</v>
      </c>
      <c r="I5" s="170">
        <v>0</v>
      </c>
      <c r="J5" s="170"/>
      <c r="K5" s="170">
        <v>1188985.145</v>
      </c>
      <c r="L5" s="171">
        <v>3611227</v>
      </c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3"/>
      <c r="AK5" s="174"/>
      <c r="AL5" s="174"/>
      <c r="AM5" s="174"/>
      <c r="AN5" s="175"/>
      <c r="AO5" s="172"/>
      <c r="AP5" s="172"/>
      <c r="AQ5" s="172"/>
      <c r="AR5" s="172"/>
      <c r="AS5" s="176"/>
      <c r="AT5" s="177"/>
    </row>
    <row r="6" spans="1:46" x14ac:dyDescent="0.2">
      <c r="A6" s="167" t="s">
        <v>40</v>
      </c>
      <c r="B6" s="168" t="s">
        <v>331</v>
      </c>
      <c r="C6" s="169">
        <v>2169476.64</v>
      </c>
      <c r="D6" s="170">
        <v>2401051.8450000002</v>
      </c>
      <c r="E6" s="170">
        <v>209246.7</v>
      </c>
      <c r="F6" s="170">
        <v>26087.7</v>
      </c>
      <c r="G6" s="170">
        <v>4417333.8499999996</v>
      </c>
      <c r="H6" s="170">
        <v>0</v>
      </c>
      <c r="I6" s="170">
        <v>908820.45499999996</v>
      </c>
      <c r="J6" s="170">
        <v>966144.21499999997</v>
      </c>
      <c r="K6" s="170">
        <v>1168285.19</v>
      </c>
      <c r="L6" s="171">
        <v>1988288.47</v>
      </c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9"/>
      <c r="AK6" s="180"/>
      <c r="AL6" s="180"/>
      <c r="AM6" s="180"/>
      <c r="AN6" s="181"/>
      <c r="AO6" s="178"/>
      <c r="AP6" s="178"/>
      <c r="AQ6" s="178"/>
      <c r="AR6" s="178"/>
      <c r="AS6" s="182"/>
      <c r="AT6" s="25"/>
    </row>
    <row r="7" spans="1:46" x14ac:dyDescent="0.2">
      <c r="A7" s="167" t="s">
        <v>42</v>
      </c>
      <c r="B7" s="168" t="s">
        <v>332</v>
      </c>
      <c r="C7" s="169">
        <v>7422030.0599999996</v>
      </c>
      <c r="D7" s="170">
        <v>14588646.59</v>
      </c>
      <c r="E7" s="170">
        <v>653026.52</v>
      </c>
      <c r="F7" s="170">
        <v>575582.11</v>
      </c>
      <c r="G7" s="170">
        <v>19969309.940000001</v>
      </c>
      <c r="H7" s="170">
        <v>186108.46</v>
      </c>
      <c r="I7" s="170">
        <v>1503853.415</v>
      </c>
      <c r="J7" s="170">
        <v>2639877.85</v>
      </c>
      <c r="K7" s="170">
        <v>2053596.2350000001</v>
      </c>
      <c r="L7" s="171">
        <v>5964575.29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9"/>
      <c r="AK7" s="180"/>
      <c r="AL7" s="180"/>
      <c r="AM7" s="180"/>
      <c r="AN7" s="181"/>
      <c r="AO7" s="178"/>
      <c r="AP7" s="178"/>
      <c r="AQ7" s="178"/>
      <c r="AR7" s="178"/>
      <c r="AS7" s="182"/>
      <c r="AT7" s="25"/>
    </row>
    <row r="8" spans="1:46" s="25" customFormat="1" x14ac:dyDescent="0.2">
      <c r="A8" s="167" t="s">
        <v>44</v>
      </c>
      <c r="B8" s="168" t="s">
        <v>333</v>
      </c>
      <c r="C8" s="169">
        <v>6790521.5049999999</v>
      </c>
      <c r="D8" s="170">
        <v>9849680.7650000006</v>
      </c>
      <c r="E8" s="170">
        <v>1154394.2150000001</v>
      </c>
      <c r="F8" s="170">
        <v>36285.29</v>
      </c>
      <c r="G8" s="170">
        <v>12697636.68</v>
      </c>
      <c r="H8" s="170">
        <v>2863.21</v>
      </c>
      <c r="I8" s="170">
        <v>1808374.08</v>
      </c>
      <c r="J8" s="170">
        <v>1285531.24</v>
      </c>
      <c r="K8" s="170">
        <v>1712996.76</v>
      </c>
      <c r="L8" s="171">
        <v>4485158.08</v>
      </c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9"/>
      <c r="AK8" s="180"/>
      <c r="AL8" s="180"/>
      <c r="AM8" s="180"/>
      <c r="AN8" s="181"/>
      <c r="AO8" s="178"/>
      <c r="AP8" s="178"/>
      <c r="AQ8" s="178"/>
      <c r="AR8" s="178"/>
      <c r="AS8" s="182"/>
    </row>
    <row r="9" spans="1:46" x14ac:dyDescent="0.2">
      <c r="A9" s="167" t="s">
        <v>46</v>
      </c>
      <c r="B9" s="168" t="s">
        <v>334</v>
      </c>
      <c r="C9" s="169">
        <v>0</v>
      </c>
      <c r="D9" s="170">
        <v>211053.5</v>
      </c>
      <c r="E9" s="170">
        <v>11678.02</v>
      </c>
      <c r="F9" s="170">
        <v>20811.400000000001</v>
      </c>
      <c r="G9" s="170">
        <v>16835289.204999998</v>
      </c>
      <c r="H9" s="170">
        <v>0</v>
      </c>
      <c r="I9" s="170">
        <v>1461028.895</v>
      </c>
      <c r="J9" s="170">
        <v>1237161.6850000001</v>
      </c>
      <c r="K9" s="170">
        <v>43285.27</v>
      </c>
      <c r="L9" s="171">
        <v>1678471.93</v>
      </c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9"/>
      <c r="AK9" s="180"/>
      <c r="AL9" s="180"/>
      <c r="AM9" s="180"/>
      <c r="AN9" s="181"/>
      <c r="AO9" s="178"/>
      <c r="AP9" s="178"/>
      <c r="AQ9" s="178"/>
      <c r="AR9" s="178"/>
      <c r="AS9" s="182"/>
      <c r="AT9" s="25"/>
    </row>
    <row r="10" spans="1:46" x14ac:dyDescent="0.2">
      <c r="A10" s="167" t="s">
        <v>48</v>
      </c>
      <c r="B10" s="168" t="s">
        <v>335</v>
      </c>
      <c r="C10" s="169">
        <v>4937659.25</v>
      </c>
      <c r="D10" s="170">
        <v>8501107.6999999993</v>
      </c>
      <c r="E10" s="170">
        <v>824499.7</v>
      </c>
      <c r="F10" s="170">
        <v>35134.54</v>
      </c>
      <c r="G10" s="170">
        <v>0</v>
      </c>
      <c r="H10" s="170">
        <v>363627.29</v>
      </c>
      <c r="I10" s="170">
        <v>0</v>
      </c>
      <c r="J10" s="170"/>
      <c r="K10" s="170">
        <v>1549308.085</v>
      </c>
      <c r="L10" s="171">
        <v>2198655.2149999999</v>
      </c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9"/>
      <c r="AK10" s="180"/>
      <c r="AL10" s="180"/>
      <c r="AM10" s="180"/>
      <c r="AN10" s="181"/>
      <c r="AO10" s="178"/>
      <c r="AP10" s="178"/>
      <c r="AQ10" s="178"/>
      <c r="AR10" s="178"/>
      <c r="AS10" s="182"/>
      <c r="AT10" s="25"/>
    </row>
    <row r="11" spans="1:46" x14ac:dyDescent="0.2">
      <c r="A11" s="167" t="s">
        <v>50</v>
      </c>
      <c r="B11" s="168" t="s">
        <v>336</v>
      </c>
      <c r="C11" s="169">
        <v>2367261.7549999999</v>
      </c>
      <c r="D11" s="170">
        <v>1209723.48</v>
      </c>
      <c r="E11" s="170">
        <v>434234.48</v>
      </c>
      <c r="F11" s="170">
        <v>174295.48</v>
      </c>
      <c r="G11" s="170">
        <v>1967663.09</v>
      </c>
      <c r="H11" s="170">
        <v>0</v>
      </c>
      <c r="I11" s="170">
        <v>826238.79</v>
      </c>
      <c r="J11" s="170">
        <v>415951.28</v>
      </c>
      <c r="K11" s="170">
        <v>1256195.51</v>
      </c>
      <c r="L11" s="171">
        <v>2644241.66</v>
      </c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9"/>
      <c r="AK11" s="180"/>
      <c r="AL11" s="180"/>
      <c r="AM11" s="180"/>
      <c r="AN11" s="181"/>
      <c r="AO11" s="178"/>
      <c r="AP11" s="178"/>
      <c r="AQ11" s="178"/>
      <c r="AR11" s="178"/>
      <c r="AS11" s="182"/>
      <c r="AT11" s="25"/>
    </row>
    <row r="12" spans="1:46" x14ac:dyDescent="0.2">
      <c r="A12" s="167" t="s">
        <v>52</v>
      </c>
      <c r="B12" s="168" t="s">
        <v>337</v>
      </c>
      <c r="C12" s="169">
        <v>6983.96</v>
      </c>
      <c r="D12" s="170">
        <v>7454214.5899999999</v>
      </c>
      <c r="E12" s="170">
        <v>0</v>
      </c>
      <c r="F12" s="170">
        <v>257082</v>
      </c>
      <c r="G12" s="170">
        <v>74728470.224999994</v>
      </c>
      <c r="H12" s="170"/>
      <c r="I12" s="170">
        <v>25436519.940000001</v>
      </c>
      <c r="J12" s="170">
        <v>28704863.329999998</v>
      </c>
      <c r="K12" s="170">
        <v>74760.5</v>
      </c>
      <c r="L12" s="171">
        <v>15129907.365</v>
      </c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9"/>
      <c r="AK12" s="180"/>
      <c r="AL12" s="180"/>
      <c r="AM12" s="180"/>
      <c r="AN12" s="181"/>
      <c r="AO12" s="178"/>
      <c r="AP12" s="178"/>
      <c r="AQ12" s="178"/>
      <c r="AR12" s="178"/>
      <c r="AS12" s="182"/>
      <c r="AT12" s="25"/>
    </row>
    <row r="13" spans="1:46" x14ac:dyDescent="0.2">
      <c r="A13" s="167" t="s">
        <v>54</v>
      </c>
      <c r="B13" s="168" t="s">
        <v>338</v>
      </c>
      <c r="C13" s="169">
        <v>218293.01</v>
      </c>
      <c r="D13" s="170">
        <v>4642386.17</v>
      </c>
      <c r="E13" s="170">
        <v>0</v>
      </c>
      <c r="F13" s="170">
        <v>911416.9</v>
      </c>
      <c r="G13" s="170">
        <v>23132920.995000001</v>
      </c>
      <c r="H13" s="170">
        <v>0</v>
      </c>
      <c r="I13" s="170">
        <v>7629535.1500000004</v>
      </c>
      <c r="J13" s="170">
        <v>14251589.390000001</v>
      </c>
      <c r="K13" s="170">
        <v>81634.570000000007</v>
      </c>
      <c r="L13" s="171">
        <v>6573600.3799999999</v>
      </c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9"/>
      <c r="AK13" s="180"/>
      <c r="AL13" s="180"/>
      <c r="AM13" s="180"/>
      <c r="AN13" s="181"/>
      <c r="AO13" s="178"/>
      <c r="AP13" s="178"/>
      <c r="AQ13" s="178"/>
      <c r="AR13" s="178"/>
      <c r="AS13" s="182"/>
      <c r="AT13" s="25"/>
    </row>
    <row r="14" spans="1:46" x14ac:dyDescent="0.2">
      <c r="A14" s="167" t="s">
        <v>56</v>
      </c>
      <c r="B14" s="168" t="s">
        <v>339</v>
      </c>
      <c r="C14" s="169">
        <v>2970038.85</v>
      </c>
      <c r="D14" s="170">
        <v>3339175.54</v>
      </c>
      <c r="E14" s="170">
        <v>4315.79</v>
      </c>
      <c r="F14" s="170">
        <v>275445</v>
      </c>
      <c r="G14" s="170">
        <v>10552946.300000001</v>
      </c>
      <c r="H14" s="170">
        <v>0</v>
      </c>
      <c r="I14" s="170">
        <v>1089852.31</v>
      </c>
      <c r="J14" s="170">
        <v>1526593.99</v>
      </c>
      <c r="K14" s="170">
        <v>1565796.585</v>
      </c>
      <c r="L14" s="171">
        <v>3097571.91</v>
      </c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9"/>
      <c r="AK14" s="180"/>
      <c r="AL14" s="180"/>
      <c r="AM14" s="180"/>
      <c r="AN14" s="181"/>
      <c r="AO14" s="178"/>
      <c r="AP14" s="178"/>
      <c r="AQ14" s="178"/>
      <c r="AR14" s="178"/>
      <c r="AS14" s="182"/>
      <c r="AT14" s="25"/>
    </row>
    <row r="15" spans="1:46" ht="14.25" customHeight="1" x14ac:dyDescent="0.2">
      <c r="A15" s="167" t="s">
        <v>58</v>
      </c>
      <c r="B15" s="168" t="s">
        <v>340</v>
      </c>
      <c r="C15" s="169">
        <v>2197409.84</v>
      </c>
      <c r="D15" s="170">
        <v>863883.93</v>
      </c>
      <c r="E15" s="170">
        <v>484768.79</v>
      </c>
      <c r="F15" s="170">
        <v>267408.13</v>
      </c>
      <c r="G15" s="170">
        <v>0</v>
      </c>
      <c r="H15" s="170">
        <v>0</v>
      </c>
      <c r="I15" s="170">
        <v>0</v>
      </c>
      <c r="J15" s="170"/>
      <c r="K15" s="170">
        <v>1007797.245</v>
      </c>
      <c r="L15" s="171">
        <v>2429979.9249999998</v>
      </c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9"/>
      <c r="AK15" s="180"/>
      <c r="AL15" s="180"/>
      <c r="AM15" s="180"/>
      <c r="AN15" s="181"/>
      <c r="AO15" s="178"/>
      <c r="AP15" s="178"/>
      <c r="AQ15" s="178"/>
      <c r="AR15" s="178"/>
      <c r="AS15" s="182"/>
      <c r="AT15" s="25"/>
    </row>
    <row r="16" spans="1:46" x14ac:dyDescent="0.2">
      <c r="A16" s="167" t="s">
        <v>60</v>
      </c>
      <c r="B16" s="168" t="s">
        <v>341</v>
      </c>
      <c r="C16" s="169">
        <v>2924574.0550000002</v>
      </c>
      <c r="D16" s="170">
        <v>2275978.96</v>
      </c>
      <c r="E16" s="170">
        <v>148589.15</v>
      </c>
      <c r="F16" s="170">
        <v>164042.79999999999</v>
      </c>
      <c r="G16" s="170">
        <v>5544945.4000000004</v>
      </c>
      <c r="H16" s="170">
        <v>0</v>
      </c>
      <c r="I16" s="170">
        <v>1208171.625</v>
      </c>
      <c r="J16" s="170">
        <v>1258911.1000000001</v>
      </c>
      <c r="K16" s="170">
        <v>1360332.1950000001</v>
      </c>
      <c r="L16" s="171">
        <v>2230055.3050000002</v>
      </c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9"/>
      <c r="AK16" s="180"/>
      <c r="AL16" s="180"/>
      <c r="AM16" s="180"/>
      <c r="AN16" s="181"/>
      <c r="AO16" s="178"/>
      <c r="AP16" s="178"/>
      <c r="AQ16" s="178"/>
      <c r="AR16" s="178"/>
      <c r="AS16" s="182"/>
      <c r="AT16" s="25"/>
    </row>
    <row r="17" spans="1:46" x14ac:dyDescent="0.2">
      <c r="A17" s="167" t="s">
        <v>62</v>
      </c>
      <c r="B17" s="168" t="s">
        <v>342</v>
      </c>
      <c r="C17" s="169">
        <v>3391421.27</v>
      </c>
      <c r="D17" s="170">
        <v>4589277.1900000004</v>
      </c>
      <c r="E17" s="170">
        <v>458191.875</v>
      </c>
      <c r="F17" s="170">
        <v>151604.93</v>
      </c>
      <c r="G17" s="170">
        <v>4879352.6449999996</v>
      </c>
      <c r="H17" s="170">
        <v>8589.6200000000008</v>
      </c>
      <c r="I17" s="170">
        <v>1166415.5349999999</v>
      </c>
      <c r="J17" s="170">
        <v>903860.51500000001</v>
      </c>
      <c r="K17" s="170">
        <v>1470880.21</v>
      </c>
      <c r="L17" s="171">
        <v>2919130.19</v>
      </c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9"/>
      <c r="AK17" s="180"/>
      <c r="AL17" s="180"/>
      <c r="AM17" s="180"/>
      <c r="AN17" s="181"/>
      <c r="AO17" s="178"/>
      <c r="AP17" s="178"/>
      <c r="AQ17" s="178"/>
      <c r="AR17" s="178"/>
      <c r="AS17" s="182"/>
      <c r="AT17" s="25"/>
    </row>
    <row r="18" spans="1:46" x14ac:dyDescent="0.2">
      <c r="A18" s="167" t="s">
        <v>64</v>
      </c>
      <c r="B18" s="168" t="s">
        <v>343</v>
      </c>
      <c r="C18" s="169">
        <v>12219042.6</v>
      </c>
      <c r="D18" s="170">
        <v>5805624.0300000003</v>
      </c>
      <c r="E18" s="170">
        <v>1539324.2649999999</v>
      </c>
      <c r="F18" s="170">
        <v>591998.63500000001</v>
      </c>
      <c r="G18" s="170">
        <v>16744073.560000001</v>
      </c>
      <c r="H18" s="170">
        <v>0</v>
      </c>
      <c r="I18" s="170">
        <v>1611092.81</v>
      </c>
      <c r="J18" s="170">
        <v>1861941.8049999999</v>
      </c>
      <c r="K18" s="170">
        <v>1997191.7450000001</v>
      </c>
      <c r="L18" s="171">
        <v>7048394.3550000004</v>
      </c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9"/>
      <c r="AK18" s="180"/>
      <c r="AL18" s="180"/>
      <c r="AM18" s="180"/>
      <c r="AN18" s="181"/>
      <c r="AO18" s="178"/>
      <c r="AP18" s="178"/>
      <c r="AQ18" s="178"/>
      <c r="AR18" s="178"/>
      <c r="AS18" s="182"/>
      <c r="AT18" s="25"/>
    </row>
    <row r="19" spans="1:46" x14ac:dyDescent="0.2">
      <c r="A19" s="167" t="s">
        <v>66</v>
      </c>
      <c r="B19" s="168" t="s">
        <v>344</v>
      </c>
      <c r="C19" s="169">
        <v>12220448.92</v>
      </c>
      <c r="D19" s="170">
        <v>8089680.3499999996</v>
      </c>
      <c r="E19" s="170">
        <v>1516482.5149999999</v>
      </c>
      <c r="F19" s="170">
        <v>242318.15</v>
      </c>
      <c r="G19" s="170">
        <v>38243183.93</v>
      </c>
      <c r="H19" s="170">
        <v>24337.26</v>
      </c>
      <c r="I19" s="170">
        <v>4675360.2050000001</v>
      </c>
      <c r="J19" s="170">
        <v>3186247.71</v>
      </c>
      <c r="K19" s="170">
        <v>2440166.89</v>
      </c>
      <c r="L19" s="171">
        <v>15487740.630000001</v>
      </c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9"/>
      <c r="AK19" s="180"/>
      <c r="AL19" s="180"/>
      <c r="AM19" s="180"/>
      <c r="AN19" s="181"/>
      <c r="AO19" s="178"/>
      <c r="AP19" s="178"/>
      <c r="AQ19" s="178"/>
      <c r="AR19" s="178"/>
      <c r="AS19" s="182"/>
      <c r="AT19" s="25"/>
    </row>
    <row r="20" spans="1:46" x14ac:dyDescent="0.2">
      <c r="A20" s="167" t="s">
        <v>68</v>
      </c>
      <c r="B20" s="168" t="s">
        <v>345</v>
      </c>
      <c r="C20" s="169">
        <v>4013214.67</v>
      </c>
      <c r="D20" s="170">
        <v>4105588.835</v>
      </c>
      <c r="E20" s="170">
        <v>1345877.61</v>
      </c>
      <c r="F20" s="170">
        <v>28242.29</v>
      </c>
      <c r="G20" s="170">
        <v>10623118.445</v>
      </c>
      <c r="H20" s="170">
        <v>42948.1</v>
      </c>
      <c r="I20" s="170">
        <v>1348178.345</v>
      </c>
      <c r="J20" s="170">
        <v>1089169.105</v>
      </c>
      <c r="K20" s="170">
        <v>1520614.415</v>
      </c>
      <c r="L20" s="171">
        <v>3349634.9849999999</v>
      </c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9"/>
      <c r="AK20" s="180"/>
      <c r="AL20" s="180"/>
      <c r="AM20" s="180"/>
      <c r="AN20" s="181"/>
      <c r="AO20" s="178"/>
      <c r="AP20" s="178"/>
      <c r="AQ20" s="178"/>
      <c r="AR20" s="178"/>
      <c r="AS20" s="182"/>
      <c r="AT20" s="25"/>
    </row>
    <row r="21" spans="1:46" x14ac:dyDescent="0.2">
      <c r="A21" s="167" t="s">
        <v>70</v>
      </c>
      <c r="B21" s="168" t="s">
        <v>346</v>
      </c>
      <c r="C21" s="169">
        <v>2948167.2250000001</v>
      </c>
      <c r="D21" s="170">
        <v>3826991.665</v>
      </c>
      <c r="E21" s="170">
        <v>336659.54499999998</v>
      </c>
      <c r="F21" s="170">
        <v>41530.980000000003</v>
      </c>
      <c r="G21" s="170">
        <v>0</v>
      </c>
      <c r="H21" s="170">
        <v>224761.75</v>
      </c>
      <c r="I21" s="170">
        <v>0</v>
      </c>
      <c r="J21" s="170"/>
      <c r="K21" s="170">
        <v>1385958.7749999999</v>
      </c>
      <c r="L21" s="171">
        <v>1887858.17</v>
      </c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9"/>
      <c r="AK21" s="180"/>
      <c r="AL21" s="180"/>
      <c r="AM21" s="180"/>
      <c r="AN21" s="181"/>
      <c r="AO21" s="178"/>
      <c r="AP21" s="178"/>
      <c r="AQ21" s="178"/>
      <c r="AR21" s="178"/>
      <c r="AS21" s="182"/>
      <c r="AT21" s="25"/>
    </row>
    <row r="22" spans="1:46" x14ac:dyDescent="0.2">
      <c r="A22" s="167" t="s">
        <v>72</v>
      </c>
      <c r="B22" s="168" t="s">
        <v>347</v>
      </c>
      <c r="C22" s="169">
        <v>0</v>
      </c>
      <c r="D22" s="170">
        <v>0</v>
      </c>
      <c r="E22" s="170">
        <v>0</v>
      </c>
      <c r="F22" s="170">
        <v>55854.13</v>
      </c>
      <c r="G22" s="170">
        <v>21558880.309999999</v>
      </c>
      <c r="H22" s="170">
        <v>0</v>
      </c>
      <c r="I22" s="170">
        <v>2098250.0550000002</v>
      </c>
      <c r="J22" s="170">
        <v>1637693.81</v>
      </c>
      <c r="K22" s="170">
        <v>50787.32</v>
      </c>
      <c r="L22" s="171">
        <v>1996631.125</v>
      </c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9"/>
      <c r="AK22" s="180"/>
      <c r="AL22" s="180"/>
      <c r="AM22" s="180"/>
      <c r="AN22" s="181"/>
      <c r="AO22" s="178"/>
      <c r="AP22" s="178"/>
      <c r="AQ22" s="178"/>
      <c r="AR22" s="178"/>
      <c r="AS22" s="182"/>
      <c r="AT22" s="25"/>
    </row>
    <row r="23" spans="1:46" x14ac:dyDescent="0.2">
      <c r="A23" s="167" t="s">
        <v>74</v>
      </c>
      <c r="B23" s="168" t="s">
        <v>348</v>
      </c>
      <c r="C23" s="169">
        <v>5000461.26</v>
      </c>
      <c r="D23" s="170">
        <v>12232770.23</v>
      </c>
      <c r="E23" s="170">
        <v>554787.52</v>
      </c>
      <c r="F23" s="170">
        <v>93003.51</v>
      </c>
      <c r="G23" s="170">
        <v>9879012.5250000004</v>
      </c>
      <c r="H23" s="170">
        <v>186108.46</v>
      </c>
      <c r="I23" s="170">
        <v>3376624.3149999999</v>
      </c>
      <c r="J23" s="170">
        <v>1088412.82</v>
      </c>
      <c r="K23" s="170">
        <v>1795225.855</v>
      </c>
      <c r="L23" s="171">
        <v>4210407.4800000004</v>
      </c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9"/>
      <c r="AK23" s="180"/>
      <c r="AL23" s="180"/>
      <c r="AM23" s="180"/>
      <c r="AN23" s="181"/>
      <c r="AO23" s="178"/>
      <c r="AP23" s="178"/>
      <c r="AQ23" s="178"/>
      <c r="AR23" s="178"/>
      <c r="AS23" s="182"/>
      <c r="AT23" s="25"/>
    </row>
    <row r="24" spans="1:46" x14ac:dyDescent="0.2">
      <c r="A24" s="167" t="s">
        <v>76</v>
      </c>
      <c r="B24" s="168" t="s">
        <v>349</v>
      </c>
      <c r="C24" s="169">
        <v>3520045.78</v>
      </c>
      <c r="D24" s="170">
        <v>6810392.6150000002</v>
      </c>
      <c r="E24" s="170">
        <v>480225.98</v>
      </c>
      <c r="F24" s="170">
        <v>81629.654999999999</v>
      </c>
      <c r="G24" s="170">
        <v>11451495.189999999</v>
      </c>
      <c r="H24" s="170">
        <v>0</v>
      </c>
      <c r="I24" s="170">
        <v>1144893.9550000001</v>
      </c>
      <c r="J24" s="170">
        <v>2928654.81</v>
      </c>
      <c r="K24" s="170">
        <v>1619197.95</v>
      </c>
      <c r="L24" s="171">
        <v>5193160.1500000004</v>
      </c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9"/>
      <c r="AK24" s="180"/>
      <c r="AL24" s="180"/>
      <c r="AM24" s="180"/>
      <c r="AN24" s="181"/>
      <c r="AO24" s="178"/>
      <c r="AP24" s="178"/>
      <c r="AQ24" s="178"/>
      <c r="AR24" s="178"/>
      <c r="AS24" s="182"/>
      <c r="AT24" s="25"/>
    </row>
    <row r="25" spans="1:46" x14ac:dyDescent="0.2">
      <c r="A25" s="167" t="s">
        <v>78</v>
      </c>
      <c r="B25" s="168" t="s">
        <v>350</v>
      </c>
      <c r="C25" s="169">
        <v>2849185.66</v>
      </c>
      <c r="D25" s="170">
        <v>3143073.79</v>
      </c>
      <c r="E25" s="170">
        <v>338027.96500000003</v>
      </c>
      <c r="F25" s="170">
        <v>65892.56</v>
      </c>
      <c r="G25" s="170">
        <v>4892369.8250000002</v>
      </c>
      <c r="H25" s="170">
        <v>2863.21</v>
      </c>
      <c r="I25" s="170">
        <v>1020727.085</v>
      </c>
      <c r="J25" s="170">
        <v>961530.30500000005</v>
      </c>
      <c r="K25" s="170">
        <v>1313026.2549999999</v>
      </c>
      <c r="L25" s="171">
        <v>3159568.23</v>
      </c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9"/>
      <c r="AK25" s="180"/>
      <c r="AL25" s="180"/>
      <c r="AM25" s="180"/>
      <c r="AN25" s="181"/>
      <c r="AO25" s="178"/>
      <c r="AP25" s="178"/>
      <c r="AQ25" s="178"/>
      <c r="AR25" s="178"/>
      <c r="AS25" s="182"/>
      <c r="AT25" s="25"/>
    </row>
    <row r="26" spans="1:46" x14ac:dyDescent="0.2">
      <c r="A26" s="167" t="s">
        <v>80</v>
      </c>
      <c r="B26" s="168" t="s">
        <v>351</v>
      </c>
      <c r="C26" s="169">
        <v>6132884.9349999996</v>
      </c>
      <c r="D26" s="170">
        <v>3625421.125</v>
      </c>
      <c r="E26" s="170">
        <v>1196344.04</v>
      </c>
      <c r="F26" s="170">
        <v>109584.26</v>
      </c>
      <c r="G26" s="170">
        <v>17595237.940000001</v>
      </c>
      <c r="H26" s="170">
        <v>20042.45</v>
      </c>
      <c r="I26" s="170">
        <v>3005819.0950000002</v>
      </c>
      <c r="J26" s="170">
        <v>1906706.085</v>
      </c>
      <c r="K26" s="170">
        <v>1601200.36</v>
      </c>
      <c r="L26" s="171">
        <v>8611505.2750000004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9"/>
      <c r="AK26" s="180"/>
      <c r="AL26" s="180"/>
      <c r="AM26" s="180"/>
      <c r="AN26" s="181"/>
      <c r="AO26" s="178"/>
      <c r="AP26" s="178"/>
      <c r="AQ26" s="178"/>
      <c r="AR26" s="178"/>
      <c r="AS26" s="182"/>
      <c r="AT26" s="25"/>
    </row>
    <row r="27" spans="1:46" x14ac:dyDescent="0.2">
      <c r="A27" s="167" t="s">
        <v>82</v>
      </c>
      <c r="B27" s="168" t="s">
        <v>352</v>
      </c>
      <c r="C27" s="169">
        <v>5262564.7949999999</v>
      </c>
      <c r="D27" s="170">
        <v>2002888.81</v>
      </c>
      <c r="E27" s="170">
        <v>3046.44</v>
      </c>
      <c r="F27" s="170">
        <v>89196.01</v>
      </c>
      <c r="G27" s="170">
        <v>0</v>
      </c>
      <c r="H27" s="170"/>
      <c r="I27" s="170"/>
      <c r="J27" s="170"/>
      <c r="K27" s="170">
        <v>945632.67500000005</v>
      </c>
      <c r="L27" s="171">
        <v>6855432.0800000001</v>
      </c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9"/>
      <c r="AK27" s="180"/>
      <c r="AL27" s="180"/>
      <c r="AM27" s="180"/>
      <c r="AN27" s="181"/>
      <c r="AO27" s="178"/>
      <c r="AP27" s="178"/>
      <c r="AQ27" s="178"/>
      <c r="AR27" s="178"/>
      <c r="AS27" s="182"/>
      <c r="AT27" s="25"/>
    </row>
    <row r="28" spans="1:46" x14ac:dyDescent="0.2">
      <c r="A28" s="167" t="s">
        <v>84</v>
      </c>
      <c r="B28" s="168" t="s">
        <v>353</v>
      </c>
      <c r="C28" s="169">
        <v>5953746.54</v>
      </c>
      <c r="D28" s="170">
        <v>8050199.0449999999</v>
      </c>
      <c r="E28" s="170">
        <v>381340.58500000002</v>
      </c>
      <c r="F28" s="170">
        <v>25463.360000000001</v>
      </c>
      <c r="G28" s="170">
        <v>36419666.219999999</v>
      </c>
      <c r="H28" s="170"/>
      <c r="I28" s="170">
        <v>4078779.29</v>
      </c>
      <c r="J28" s="170">
        <v>2936999.7949999999</v>
      </c>
      <c r="K28" s="170">
        <v>1767180.8</v>
      </c>
      <c r="L28" s="171">
        <v>6244203.4500000002</v>
      </c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9"/>
      <c r="AK28" s="180"/>
      <c r="AL28" s="180"/>
      <c r="AM28" s="180"/>
      <c r="AN28" s="181"/>
      <c r="AO28" s="178"/>
      <c r="AP28" s="178"/>
      <c r="AQ28" s="178"/>
      <c r="AR28" s="178"/>
      <c r="AS28" s="182"/>
      <c r="AT28" s="25"/>
    </row>
    <row r="29" spans="1:46" x14ac:dyDescent="0.2">
      <c r="A29" s="167" t="s">
        <v>86</v>
      </c>
      <c r="B29" s="168" t="s">
        <v>354</v>
      </c>
      <c r="C29" s="169">
        <v>2884658.085</v>
      </c>
      <c r="D29" s="170">
        <v>11078414.595000001</v>
      </c>
      <c r="E29" s="170">
        <v>476315.33</v>
      </c>
      <c r="F29" s="170">
        <v>122420</v>
      </c>
      <c r="G29" s="170">
        <v>10134756.460000001</v>
      </c>
      <c r="H29" s="170">
        <v>0</v>
      </c>
      <c r="I29" s="170">
        <v>1078959.6850000001</v>
      </c>
      <c r="J29" s="170">
        <v>1590525.0649999999</v>
      </c>
      <c r="K29" s="170">
        <v>1557794.855</v>
      </c>
      <c r="L29" s="171">
        <v>3593653.11</v>
      </c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9"/>
      <c r="AK29" s="180"/>
      <c r="AL29" s="180"/>
      <c r="AM29" s="180"/>
      <c r="AN29" s="181"/>
      <c r="AO29" s="178"/>
      <c r="AP29" s="178"/>
      <c r="AQ29" s="178"/>
      <c r="AR29" s="178"/>
      <c r="AS29" s="182"/>
      <c r="AT29" s="25"/>
    </row>
    <row r="30" spans="1:46" x14ac:dyDescent="0.2">
      <c r="A30" s="167" t="s">
        <v>88</v>
      </c>
      <c r="B30" s="168" t="s">
        <v>355</v>
      </c>
      <c r="C30" s="169">
        <v>2314829.35</v>
      </c>
      <c r="D30" s="170">
        <v>3107405.04</v>
      </c>
      <c r="E30" s="170">
        <v>214784.535</v>
      </c>
      <c r="F30" s="170">
        <v>224493.8</v>
      </c>
      <c r="G30" s="170">
        <v>3364690.33</v>
      </c>
      <c r="H30" s="170">
        <v>0</v>
      </c>
      <c r="I30" s="170">
        <v>1153954.06</v>
      </c>
      <c r="J30" s="170">
        <v>984002.77</v>
      </c>
      <c r="K30" s="170">
        <v>1327972.81</v>
      </c>
      <c r="L30" s="171">
        <v>3311037.93</v>
      </c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9"/>
      <c r="AK30" s="180"/>
      <c r="AL30" s="180"/>
      <c r="AM30" s="180"/>
      <c r="AN30" s="181"/>
      <c r="AO30" s="178"/>
      <c r="AP30" s="178"/>
      <c r="AQ30" s="178"/>
      <c r="AR30" s="178"/>
      <c r="AS30" s="182"/>
      <c r="AT30" s="25"/>
    </row>
    <row r="31" spans="1:46" x14ac:dyDescent="0.2">
      <c r="A31" s="167" t="s">
        <v>90</v>
      </c>
      <c r="B31" s="168" t="s">
        <v>356</v>
      </c>
      <c r="C31" s="169">
        <v>6864418.0350000001</v>
      </c>
      <c r="D31" s="170">
        <v>2242373.44</v>
      </c>
      <c r="E31" s="170">
        <v>368.11</v>
      </c>
      <c r="F31" s="170">
        <v>125235.66</v>
      </c>
      <c r="G31" s="170"/>
      <c r="H31" s="170">
        <v>0</v>
      </c>
      <c r="I31" s="170">
        <v>0</v>
      </c>
      <c r="J31" s="170"/>
      <c r="K31" s="170">
        <v>1500563.125</v>
      </c>
      <c r="L31" s="171">
        <v>4879568.9800000004</v>
      </c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9"/>
      <c r="AK31" s="180"/>
      <c r="AL31" s="180"/>
      <c r="AM31" s="180"/>
      <c r="AN31" s="181"/>
      <c r="AO31" s="178"/>
      <c r="AP31" s="178"/>
      <c r="AQ31" s="178"/>
      <c r="AR31" s="178"/>
      <c r="AS31" s="182"/>
      <c r="AT31" s="25"/>
    </row>
    <row r="32" spans="1:46" x14ac:dyDescent="0.2">
      <c r="A32" s="167" t="s">
        <v>92</v>
      </c>
      <c r="B32" s="168" t="s">
        <v>357</v>
      </c>
      <c r="C32" s="169">
        <v>3147102.24</v>
      </c>
      <c r="D32" s="170">
        <v>2792573.54</v>
      </c>
      <c r="E32" s="170">
        <v>169467.035</v>
      </c>
      <c r="F32" s="170">
        <v>354099.85</v>
      </c>
      <c r="G32" s="170"/>
      <c r="H32" s="170"/>
      <c r="I32" s="170"/>
      <c r="J32" s="170"/>
      <c r="K32" s="170">
        <v>1352837.74</v>
      </c>
      <c r="L32" s="171">
        <v>4610664.375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9"/>
      <c r="AK32" s="180"/>
      <c r="AL32" s="180"/>
      <c r="AM32" s="180"/>
      <c r="AN32" s="181"/>
      <c r="AO32" s="178"/>
      <c r="AP32" s="178"/>
      <c r="AQ32" s="178"/>
      <c r="AR32" s="178"/>
      <c r="AS32" s="182"/>
      <c r="AT32" s="25"/>
    </row>
    <row r="33" spans="1:46" x14ac:dyDescent="0.2">
      <c r="A33" s="167" t="s">
        <v>94</v>
      </c>
      <c r="B33" s="168" t="s">
        <v>358</v>
      </c>
      <c r="C33" s="169">
        <v>1425387.0049999999</v>
      </c>
      <c r="D33" s="170">
        <v>128679.07</v>
      </c>
      <c r="E33" s="170">
        <v>162146.76999999999</v>
      </c>
      <c r="F33" s="170">
        <v>122358.79</v>
      </c>
      <c r="G33" s="170">
        <v>0</v>
      </c>
      <c r="H33" s="170">
        <v>0</v>
      </c>
      <c r="I33" s="170">
        <v>0</v>
      </c>
      <c r="J33" s="170"/>
      <c r="K33" s="170">
        <v>872878.08499999996</v>
      </c>
      <c r="L33" s="171">
        <v>1873166.03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9"/>
      <c r="AK33" s="180"/>
      <c r="AL33" s="180"/>
      <c r="AM33" s="180"/>
      <c r="AN33" s="181"/>
      <c r="AO33" s="178"/>
      <c r="AP33" s="178"/>
      <c r="AQ33" s="178"/>
      <c r="AR33" s="178"/>
      <c r="AS33" s="182"/>
      <c r="AT33" s="25"/>
    </row>
    <row r="34" spans="1:46" x14ac:dyDescent="0.2">
      <c r="A34" s="167" t="s">
        <v>96</v>
      </c>
      <c r="B34" s="168" t="s">
        <v>359</v>
      </c>
      <c r="C34" s="169">
        <v>3841334.99</v>
      </c>
      <c r="D34" s="170">
        <v>3969861.85</v>
      </c>
      <c r="E34" s="170">
        <v>808469.03</v>
      </c>
      <c r="F34" s="170">
        <v>247043.56</v>
      </c>
      <c r="G34" s="170">
        <v>6311459.4450000003</v>
      </c>
      <c r="H34" s="170">
        <v>0</v>
      </c>
      <c r="I34" s="170">
        <v>1583990.01</v>
      </c>
      <c r="J34" s="170">
        <v>607210.505</v>
      </c>
      <c r="K34" s="170">
        <v>1469503.5449999999</v>
      </c>
      <c r="L34" s="171">
        <v>3927039.16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9"/>
      <c r="AK34" s="180"/>
      <c r="AL34" s="180"/>
      <c r="AM34" s="180"/>
      <c r="AN34" s="181"/>
      <c r="AO34" s="178"/>
      <c r="AP34" s="178"/>
      <c r="AQ34" s="178"/>
      <c r="AR34" s="178"/>
      <c r="AS34" s="182"/>
      <c r="AT34" s="25"/>
    </row>
    <row r="35" spans="1:46" x14ac:dyDescent="0.2">
      <c r="A35" s="167" t="s">
        <v>98</v>
      </c>
      <c r="B35" s="168" t="s">
        <v>360</v>
      </c>
      <c r="C35" s="169">
        <v>3658830.085</v>
      </c>
      <c r="D35" s="170">
        <v>9170420.9049999993</v>
      </c>
      <c r="E35" s="170">
        <v>170767.1</v>
      </c>
      <c r="F35" s="170">
        <v>203673.215</v>
      </c>
      <c r="G35" s="170">
        <v>6956322.4950000001</v>
      </c>
      <c r="H35" s="170">
        <v>31495.279999999999</v>
      </c>
      <c r="I35" s="170">
        <v>1368998.24</v>
      </c>
      <c r="J35" s="170">
        <v>3784812.8</v>
      </c>
      <c r="K35" s="170">
        <v>1891026.27</v>
      </c>
      <c r="L35" s="171">
        <v>3359561.7949999999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9"/>
      <c r="AK35" s="180"/>
      <c r="AL35" s="180"/>
      <c r="AM35" s="180"/>
      <c r="AN35" s="181"/>
      <c r="AO35" s="178"/>
      <c r="AP35" s="178"/>
      <c r="AQ35" s="178"/>
      <c r="AR35" s="178"/>
      <c r="AS35" s="182"/>
      <c r="AT35" s="25"/>
    </row>
    <row r="36" spans="1:46" x14ac:dyDescent="0.2">
      <c r="A36" s="167" t="s">
        <v>100</v>
      </c>
      <c r="B36" s="168" t="s">
        <v>361</v>
      </c>
      <c r="C36" s="169">
        <v>6417042.4550000001</v>
      </c>
      <c r="D36" s="170">
        <v>14109343.135</v>
      </c>
      <c r="E36" s="170">
        <v>325557.09000000003</v>
      </c>
      <c r="F36" s="170">
        <v>135745.42000000001</v>
      </c>
      <c r="G36" s="170">
        <v>10427977.355</v>
      </c>
      <c r="H36" s="170">
        <v>8589.6200000000008</v>
      </c>
      <c r="I36" s="170">
        <v>1069317.17</v>
      </c>
      <c r="J36" s="170">
        <v>1598306.28</v>
      </c>
      <c r="K36" s="170">
        <v>1945879.82</v>
      </c>
      <c r="L36" s="171">
        <v>4815304.7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180"/>
      <c r="AL36" s="180"/>
      <c r="AM36" s="180"/>
      <c r="AN36" s="181"/>
      <c r="AO36" s="178"/>
      <c r="AP36" s="178"/>
      <c r="AQ36" s="178"/>
      <c r="AR36" s="178"/>
      <c r="AS36" s="182"/>
      <c r="AT36" s="25"/>
    </row>
    <row r="37" spans="1:46" x14ac:dyDescent="0.2">
      <c r="A37" s="167" t="s">
        <v>102</v>
      </c>
      <c r="B37" s="168" t="s">
        <v>362</v>
      </c>
      <c r="C37" s="169">
        <v>5554990.585</v>
      </c>
      <c r="D37" s="170">
        <v>8719679.2899999991</v>
      </c>
      <c r="E37" s="170">
        <v>706020.86</v>
      </c>
      <c r="F37" s="170">
        <v>188364.595</v>
      </c>
      <c r="G37" s="170">
        <v>17319511.73</v>
      </c>
      <c r="H37" s="170">
        <v>97349.04</v>
      </c>
      <c r="I37" s="170">
        <v>1099336.9750000001</v>
      </c>
      <c r="J37" s="170">
        <v>1631448.39</v>
      </c>
      <c r="K37" s="170">
        <v>1725008.84</v>
      </c>
      <c r="L37" s="171">
        <v>4249279.12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9"/>
      <c r="AK37" s="180"/>
      <c r="AL37" s="180"/>
      <c r="AM37" s="180"/>
      <c r="AN37" s="181"/>
      <c r="AO37" s="178"/>
      <c r="AP37" s="178"/>
      <c r="AQ37" s="178"/>
      <c r="AR37" s="178"/>
      <c r="AS37" s="182"/>
      <c r="AT37" s="25"/>
    </row>
    <row r="38" spans="1:46" x14ac:dyDescent="0.2">
      <c r="A38" s="167" t="s">
        <v>104</v>
      </c>
      <c r="B38" s="168" t="s">
        <v>363</v>
      </c>
      <c r="C38" s="169">
        <v>2990000.6949999998</v>
      </c>
      <c r="D38" s="170">
        <v>7958474.0199999996</v>
      </c>
      <c r="E38" s="170">
        <v>139744.32500000001</v>
      </c>
      <c r="F38" s="170">
        <v>73179.62</v>
      </c>
      <c r="G38" s="170">
        <v>3519802.32</v>
      </c>
      <c r="H38" s="170">
        <v>11452.83</v>
      </c>
      <c r="I38" s="170">
        <v>924714.18500000006</v>
      </c>
      <c r="J38" s="170">
        <v>1004140.085</v>
      </c>
      <c r="K38" s="170">
        <v>1414537.665</v>
      </c>
      <c r="L38" s="171">
        <v>2473105.5649999999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9"/>
      <c r="AK38" s="180"/>
      <c r="AL38" s="180"/>
      <c r="AM38" s="180"/>
      <c r="AN38" s="181"/>
      <c r="AO38" s="178"/>
      <c r="AP38" s="178"/>
      <c r="AQ38" s="178"/>
      <c r="AR38" s="178"/>
      <c r="AS38" s="182"/>
      <c r="AT38" s="25"/>
    </row>
    <row r="39" spans="1:46" x14ac:dyDescent="0.2">
      <c r="A39" s="167" t="s">
        <v>106</v>
      </c>
      <c r="B39" s="168" t="s">
        <v>105</v>
      </c>
      <c r="C39" s="169">
        <v>4408493.2050000001</v>
      </c>
      <c r="D39" s="170">
        <v>16072468.205</v>
      </c>
      <c r="E39" s="170">
        <v>562478.18500000006</v>
      </c>
      <c r="F39" s="170">
        <v>97017.85</v>
      </c>
      <c r="G39" s="170">
        <v>7603238.75</v>
      </c>
      <c r="H39" s="170">
        <v>25768.86</v>
      </c>
      <c r="I39" s="170">
        <v>2032819.79</v>
      </c>
      <c r="J39" s="170">
        <v>1117334.825</v>
      </c>
      <c r="K39" s="170">
        <v>1556785.99</v>
      </c>
      <c r="L39" s="171">
        <v>3451075.625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9"/>
      <c r="AK39" s="180"/>
      <c r="AL39" s="180"/>
      <c r="AM39" s="180"/>
      <c r="AN39" s="181"/>
      <c r="AO39" s="178"/>
      <c r="AP39" s="178"/>
      <c r="AQ39" s="178"/>
      <c r="AR39" s="178"/>
      <c r="AS39" s="182"/>
      <c r="AT39" s="25"/>
    </row>
    <row r="40" spans="1:46" x14ac:dyDescent="0.2">
      <c r="A40" s="167" t="s">
        <v>108</v>
      </c>
      <c r="B40" s="168" t="s">
        <v>364</v>
      </c>
      <c r="C40" s="169">
        <v>0</v>
      </c>
      <c r="D40" s="170">
        <v>0</v>
      </c>
      <c r="E40" s="170">
        <v>0</v>
      </c>
      <c r="F40" s="170">
        <v>0</v>
      </c>
      <c r="G40" s="170">
        <v>17989340.350000001</v>
      </c>
      <c r="H40" s="170">
        <v>0</v>
      </c>
      <c r="I40" s="170">
        <v>2993992.1749999998</v>
      </c>
      <c r="J40" s="170">
        <v>2217731.69</v>
      </c>
      <c r="K40" s="170">
        <v>43285.27</v>
      </c>
      <c r="L40" s="171">
        <v>2966535.2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9"/>
      <c r="AK40" s="180"/>
      <c r="AL40" s="180"/>
      <c r="AM40" s="180"/>
      <c r="AN40" s="181"/>
      <c r="AO40" s="178"/>
      <c r="AP40" s="178"/>
      <c r="AQ40" s="178"/>
      <c r="AR40" s="178"/>
      <c r="AS40" s="182"/>
      <c r="AT40" s="25"/>
    </row>
    <row r="41" spans="1:46" x14ac:dyDescent="0.2">
      <c r="A41" s="167" t="s">
        <v>110</v>
      </c>
      <c r="B41" s="168" t="s">
        <v>365</v>
      </c>
      <c r="C41" s="169">
        <v>7829470.5899999999</v>
      </c>
      <c r="D41" s="170">
        <v>4472104.6500000004</v>
      </c>
      <c r="E41" s="170">
        <v>3289386.64</v>
      </c>
      <c r="F41" s="170">
        <v>104381.41</v>
      </c>
      <c r="G41" s="170">
        <v>0</v>
      </c>
      <c r="H41" s="170">
        <v>0</v>
      </c>
      <c r="I41" s="170">
        <v>0</v>
      </c>
      <c r="J41" s="170"/>
      <c r="K41" s="170">
        <v>2093082.96</v>
      </c>
      <c r="L41" s="171">
        <v>5635056.0449999999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180"/>
      <c r="AL41" s="180"/>
      <c r="AM41" s="180"/>
      <c r="AN41" s="181"/>
      <c r="AO41" s="178"/>
      <c r="AP41" s="178"/>
      <c r="AQ41" s="178"/>
      <c r="AR41" s="178"/>
      <c r="AS41" s="182"/>
      <c r="AT41" s="25"/>
    </row>
    <row r="42" spans="1:46" x14ac:dyDescent="0.2">
      <c r="A42" s="167" t="s">
        <v>112</v>
      </c>
      <c r="B42" s="168" t="s">
        <v>366</v>
      </c>
      <c r="C42" s="169">
        <v>3254867.395</v>
      </c>
      <c r="D42" s="170">
        <v>10614471.470000001</v>
      </c>
      <c r="E42" s="170">
        <v>777955.59499999997</v>
      </c>
      <c r="F42" s="170">
        <v>738057.94</v>
      </c>
      <c r="G42" s="170">
        <v>9356441.7400000002</v>
      </c>
      <c r="H42" s="170">
        <v>31495.279999999999</v>
      </c>
      <c r="I42" s="170">
        <v>2194788.915</v>
      </c>
      <c r="J42" s="170">
        <v>2455461.1150000002</v>
      </c>
      <c r="K42" s="170">
        <v>1441015.05</v>
      </c>
      <c r="L42" s="171">
        <v>5271159.7949999999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9"/>
      <c r="AK42" s="180"/>
      <c r="AL42" s="180"/>
      <c r="AM42" s="180"/>
      <c r="AN42" s="181"/>
      <c r="AO42" s="178"/>
      <c r="AP42" s="178"/>
      <c r="AQ42" s="178"/>
      <c r="AR42" s="178"/>
      <c r="AS42" s="182"/>
      <c r="AT42" s="25"/>
    </row>
    <row r="43" spans="1:46" x14ac:dyDescent="0.2">
      <c r="A43" s="167" t="s">
        <v>114</v>
      </c>
      <c r="B43" s="168" t="s">
        <v>367</v>
      </c>
      <c r="C43" s="169">
        <v>6607793.4500000002</v>
      </c>
      <c r="D43" s="170">
        <v>6417648.1600000001</v>
      </c>
      <c r="E43" s="170">
        <v>1028461.15</v>
      </c>
      <c r="F43" s="170">
        <v>213892.22</v>
      </c>
      <c r="G43" s="170">
        <v>20479359.715</v>
      </c>
      <c r="H43" s="170">
        <v>2863.21</v>
      </c>
      <c r="I43" s="170">
        <v>3029451.4249999998</v>
      </c>
      <c r="J43" s="170">
        <v>3068695.66</v>
      </c>
      <c r="K43" s="170">
        <v>1838594.71</v>
      </c>
      <c r="L43" s="171">
        <v>5659540.9349999996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9"/>
      <c r="AK43" s="180"/>
      <c r="AL43" s="180"/>
      <c r="AM43" s="180"/>
      <c r="AN43" s="181"/>
      <c r="AO43" s="178"/>
      <c r="AP43" s="178"/>
      <c r="AQ43" s="178"/>
      <c r="AR43" s="178"/>
      <c r="AS43" s="182"/>
      <c r="AT43" s="25"/>
    </row>
    <row r="44" spans="1:46" x14ac:dyDescent="0.2">
      <c r="A44" s="167" t="s">
        <v>116</v>
      </c>
      <c r="B44" s="168" t="s">
        <v>368</v>
      </c>
      <c r="C44" s="169">
        <v>2469987.17</v>
      </c>
      <c r="D44" s="170">
        <v>637098.56999999995</v>
      </c>
      <c r="E44" s="170">
        <v>4355632.26</v>
      </c>
      <c r="F44" s="170">
        <v>0</v>
      </c>
      <c r="G44" s="170">
        <v>0</v>
      </c>
      <c r="H44" s="170"/>
      <c r="I44" s="170"/>
      <c r="J44" s="170"/>
      <c r="K44" s="170">
        <v>1137330.0249999999</v>
      </c>
      <c r="L44" s="171">
        <v>1540207.2350000001</v>
      </c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180"/>
      <c r="AL44" s="180"/>
      <c r="AM44" s="180"/>
      <c r="AN44" s="181"/>
      <c r="AO44" s="178"/>
      <c r="AP44" s="178"/>
      <c r="AQ44" s="178"/>
      <c r="AR44" s="178"/>
      <c r="AS44" s="182"/>
      <c r="AT44" s="25"/>
    </row>
    <row r="45" spans="1:46" x14ac:dyDescent="0.2">
      <c r="A45" s="167" t="s">
        <v>118</v>
      </c>
      <c r="B45" s="168" t="s">
        <v>369</v>
      </c>
      <c r="C45" s="169">
        <v>1823009.89</v>
      </c>
      <c r="D45" s="170">
        <v>538112.04</v>
      </c>
      <c r="E45" s="170">
        <v>780875.04</v>
      </c>
      <c r="F45" s="170">
        <v>108029.53</v>
      </c>
      <c r="G45" s="170"/>
      <c r="H45" s="170">
        <v>0</v>
      </c>
      <c r="I45" s="170">
        <v>0</v>
      </c>
      <c r="J45" s="170"/>
      <c r="K45" s="170">
        <v>983155.91500000004</v>
      </c>
      <c r="L45" s="171">
        <v>1806506.1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9"/>
      <c r="AK45" s="180"/>
      <c r="AL45" s="180"/>
      <c r="AM45" s="180"/>
      <c r="AN45" s="181"/>
      <c r="AO45" s="178"/>
      <c r="AP45" s="178"/>
      <c r="AQ45" s="178"/>
      <c r="AR45" s="178"/>
      <c r="AS45" s="182"/>
      <c r="AT45" s="25"/>
    </row>
    <row r="46" spans="1:46" x14ac:dyDescent="0.2">
      <c r="A46" s="167" t="s">
        <v>120</v>
      </c>
      <c r="B46" s="168" t="s">
        <v>370</v>
      </c>
      <c r="C46" s="169">
        <v>3998439.28</v>
      </c>
      <c r="D46" s="170">
        <v>3520372.44</v>
      </c>
      <c r="E46" s="170">
        <v>1052567.0900000001</v>
      </c>
      <c r="F46" s="170">
        <v>164930.34</v>
      </c>
      <c r="G46" s="170"/>
      <c r="H46" s="170"/>
      <c r="I46" s="170"/>
      <c r="J46" s="170"/>
      <c r="K46" s="170">
        <v>1248380.5349999999</v>
      </c>
      <c r="L46" s="171">
        <v>4166336.0049999999</v>
      </c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180"/>
      <c r="AL46" s="180"/>
      <c r="AM46" s="180"/>
      <c r="AN46" s="181"/>
      <c r="AO46" s="178"/>
      <c r="AP46" s="178"/>
      <c r="AQ46" s="178"/>
      <c r="AR46" s="178"/>
      <c r="AS46" s="182"/>
      <c r="AT46" s="25"/>
    </row>
    <row r="47" spans="1:46" x14ac:dyDescent="0.2">
      <c r="A47" s="167" t="s">
        <v>122</v>
      </c>
      <c r="B47" s="168" t="s">
        <v>371</v>
      </c>
      <c r="C47" s="169">
        <v>30466531.484999999</v>
      </c>
      <c r="D47" s="170">
        <v>11103650.300000001</v>
      </c>
      <c r="E47" s="170">
        <v>416156.4</v>
      </c>
      <c r="F47" s="170">
        <v>1518008</v>
      </c>
      <c r="G47" s="170">
        <v>0</v>
      </c>
      <c r="H47" s="170">
        <v>2863.21</v>
      </c>
      <c r="I47" s="170">
        <v>0</v>
      </c>
      <c r="J47" s="170"/>
      <c r="K47" s="170">
        <v>2075326.665</v>
      </c>
      <c r="L47" s="171">
        <v>49987846.280000001</v>
      </c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9"/>
      <c r="AK47" s="180"/>
      <c r="AL47" s="180"/>
      <c r="AM47" s="180"/>
      <c r="AN47" s="181"/>
      <c r="AO47" s="178"/>
      <c r="AP47" s="178"/>
      <c r="AQ47" s="178"/>
      <c r="AR47" s="178"/>
      <c r="AS47" s="182"/>
      <c r="AT47" s="25"/>
    </row>
    <row r="48" spans="1:46" x14ac:dyDescent="0.2">
      <c r="A48" s="167" t="s">
        <v>124</v>
      </c>
      <c r="B48" s="168" t="s">
        <v>372</v>
      </c>
      <c r="C48" s="169">
        <v>1513111.77</v>
      </c>
      <c r="D48" s="170">
        <v>452841.25</v>
      </c>
      <c r="E48" s="170">
        <v>305583.32</v>
      </c>
      <c r="F48" s="170">
        <v>49396.47</v>
      </c>
      <c r="G48" s="170">
        <v>0</v>
      </c>
      <c r="H48" s="170">
        <v>0</v>
      </c>
      <c r="I48" s="170">
        <v>0</v>
      </c>
      <c r="J48" s="170"/>
      <c r="K48" s="170">
        <v>1088042.92</v>
      </c>
      <c r="L48" s="171">
        <v>2388996.4350000001</v>
      </c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9"/>
      <c r="AK48" s="180"/>
      <c r="AL48" s="180"/>
      <c r="AM48" s="180"/>
      <c r="AN48" s="181"/>
      <c r="AO48" s="178"/>
      <c r="AP48" s="178"/>
      <c r="AQ48" s="178"/>
      <c r="AR48" s="178"/>
      <c r="AS48" s="182"/>
      <c r="AT48" s="25"/>
    </row>
    <row r="49" spans="1:46" x14ac:dyDescent="0.2">
      <c r="A49" s="167" t="s">
        <v>126</v>
      </c>
      <c r="B49" s="168" t="s">
        <v>373</v>
      </c>
      <c r="C49" s="169">
        <v>5159440.375</v>
      </c>
      <c r="D49" s="170">
        <v>8193096.5800000001</v>
      </c>
      <c r="E49" s="170">
        <v>1036809.87</v>
      </c>
      <c r="F49" s="170">
        <v>156697.60000000001</v>
      </c>
      <c r="G49" s="170">
        <v>13073418.895</v>
      </c>
      <c r="H49" s="170">
        <v>75874.985000000001</v>
      </c>
      <c r="I49" s="170">
        <v>1312864.845</v>
      </c>
      <c r="J49" s="170">
        <v>1124316</v>
      </c>
      <c r="K49" s="170">
        <v>1779028.4450000001</v>
      </c>
      <c r="L49" s="171">
        <v>5584676.2050000001</v>
      </c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9"/>
      <c r="AK49" s="180"/>
      <c r="AL49" s="180"/>
      <c r="AM49" s="180"/>
      <c r="AN49" s="181"/>
      <c r="AO49" s="178"/>
      <c r="AP49" s="178"/>
      <c r="AQ49" s="178"/>
      <c r="AR49" s="178"/>
      <c r="AS49" s="182"/>
      <c r="AT49" s="25"/>
    </row>
    <row r="50" spans="1:46" x14ac:dyDescent="0.2">
      <c r="A50" s="167" t="s">
        <v>128</v>
      </c>
      <c r="B50" s="168" t="s">
        <v>374</v>
      </c>
      <c r="C50" s="169">
        <v>8261549.8200000003</v>
      </c>
      <c r="D50" s="170">
        <v>4945155.79</v>
      </c>
      <c r="E50" s="170">
        <v>1888956.32</v>
      </c>
      <c r="F50" s="170">
        <v>115491.03</v>
      </c>
      <c r="G50" s="170">
        <v>23371616.210000001</v>
      </c>
      <c r="H50" s="170">
        <v>83033</v>
      </c>
      <c r="I50" s="170">
        <v>3052505.85</v>
      </c>
      <c r="J50" s="170">
        <v>2851257.6850000001</v>
      </c>
      <c r="K50" s="170">
        <v>1911010.46</v>
      </c>
      <c r="L50" s="171">
        <v>9494691.0850000009</v>
      </c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180"/>
      <c r="AL50" s="180"/>
      <c r="AM50" s="180"/>
      <c r="AN50" s="181"/>
      <c r="AO50" s="178"/>
      <c r="AP50" s="178"/>
      <c r="AQ50" s="178"/>
      <c r="AR50" s="178"/>
      <c r="AS50" s="182"/>
      <c r="AT50" s="25"/>
    </row>
    <row r="51" spans="1:46" x14ac:dyDescent="0.2">
      <c r="A51" s="167" t="s">
        <v>130</v>
      </c>
      <c r="B51" s="168" t="s">
        <v>375</v>
      </c>
      <c r="C51" s="169">
        <v>3078516.37</v>
      </c>
      <c r="D51" s="170">
        <v>2348360.7799999998</v>
      </c>
      <c r="E51" s="170">
        <v>1255211.55</v>
      </c>
      <c r="F51" s="170">
        <v>51416.4</v>
      </c>
      <c r="G51" s="170">
        <v>1105850.31</v>
      </c>
      <c r="H51" s="170">
        <v>0</v>
      </c>
      <c r="I51" s="170">
        <v>1008899.875</v>
      </c>
      <c r="J51" s="170"/>
      <c r="K51" s="170">
        <v>1404046.77</v>
      </c>
      <c r="L51" s="171">
        <v>4652718.0650000004</v>
      </c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9"/>
      <c r="AK51" s="180"/>
      <c r="AL51" s="180"/>
      <c r="AM51" s="180"/>
      <c r="AN51" s="181"/>
      <c r="AO51" s="178"/>
      <c r="AP51" s="178"/>
      <c r="AQ51" s="178"/>
      <c r="AR51" s="178"/>
      <c r="AS51" s="182"/>
      <c r="AT51" s="25"/>
    </row>
    <row r="52" spans="1:46" x14ac:dyDescent="0.2">
      <c r="A52" s="167" t="s">
        <v>132</v>
      </c>
      <c r="B52" s="168" t="s">
        <v>376</v>
      </c>
      <c r="C52" s="169">
        <v>1504704.47</v>
      </c>
      <c r="D52" s="170">
        <v>1772742.93</v>
      </c>
      <c r="E52" s="170">
        <v>29448.92</v>
      </c>
      <c r="F52" s="170">
        <v>98652.160000000003</v>
      </c>
      <c r="G52" s="170">
        <v>5001607.0599999996</v>
      </c>
      <c r="H52" s="170">
        <v>0</v>
      </c>
      <c r="I52" s="170">
        <v>1513891.865</v>
      </c>
      <c r="J52" s="170">
        <v>1129898.4099999999</v>
      </c>
      <c r="K52" s="170">
        <v>1111167.2949999999</v>
      </c>
      <c r="L52" s="171">
        <v>3117592.07</v>
      </c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180"/>
      <c r="AL52" s="180"/>
      <c r="AM52" s="180"/>
      <c r="AN52" s="181"/>
      <c r="AO52" s="178"/>
      <c r="AP52" s="178"/>
      <c r="AQ52" s="178"/>
      <c r="AR52" s="178"/>
      <c r="AS52" s="182"/>
      <c r="AT52" s="25"/>
    </row>
    <row r="53" spans="1:46" x14ac:dyDescent="0.2">
      <c r="A53" s="167" t="s">
        <v>134</v>
      </c>
      <c r="B53" s="168" t="s">
        <v>377</v>
      </c>
      <c r="C53" s="169">
        <v>5614916.0999999996</v>
      </c>
      <c r="D53" s="170">
        <v>2101077.75</v>
      </c>
      <c r="E53" s="170">
        <v>762100.77</v>
      </c>
      <c r="F53" s="170">
        <v>108262.13</v>
      </c>
      <c r="G53" s="170">
        <v>6516374.2400000002</v>
      </c>
      <c r="H53" s="170">
        <v>0</v>
      </c>
      <c r="I53" s="170">
        <v>1051169.92</v>
      </c>
      <c r="J53" s="170">
        <v>2365197.145</v>
      </c>
      <c r="K53" s="170">
        <v>1480985.7</v>
      </c>
      <c r="L53" s="171">
        <v>3428005.7250000001</v>
      </c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9"/>
      <c r="AK53" s="180"/>
      <c r="AL53" s="180"/>
      <c r="AM53" s="180"/>
      <c r="AN53" s="181"/>
      <c r="AO53" s="178"/>
      <c r="AP53" s="178"/>
      <c r="AQ53" s="178"/>
      <c r="AR53" s="178"/>
      <c r="AS53" s="182"/>
      <c r="AT53" s="25"/>
    </row>
    <row r="54" spans="1:46" x14ac:dyDescent="0.2">
      <c r="A54" s="167" t="s">
        <v>136</v>
      </c>
      <c r="B54" s="168" t="s">
        <v>378</v>
      </c>
      <c r="C54" s="169">
        <v>889022.93500000006</v>
      </c>
      <c r="D54" s="170">
        <v>1851709.51</v>
      </c>
      <c r="E54" s="170">
        <v>251166</v>
      </c>
      <c r="F54" s="170">
        <v>0</v>
      </c>
      <c r="G54" s="170"/>
      <c r="H54" s="170">
        <v>0</v>
      </c>
      <c r="I54" s="170">
        <v>0</v>
      </c>
      <c r="J54" s="170"/>
      <c r="K54" s="170">
        <v>851823.81</v>
      </c>
      <c r="L54" s="171">
        <v>1398847.79</v>
      </c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9"/>
      <c r="AK54" s="180"/>
      <c r="AL54" s="180"/>
      <c r="AM54" s="180"/>
      <c r="AN54" s="181"/>
      <c r="AO54" s="178"/>
      <c r="AP54" s="178"/>
      <c r="AQ54" s="178"/>
      <c r="AR54" s="178"/>
      <c r="AS54" s="182"/>
      <c r="AT54" s="25"/>
    </row>
    <row r="55" spans="1:46" x14ac:dyDescent="0.2">
      <c r="A55" s="167" t="s">
        <v>138</v>
      </c>
      <c r="B55" s="168" t="s">
        <v>379</v>
      </c>
      <c r="C55" s="169">
        <v>3850770.27</v>
      </c>
      <c r="D55" s="170">
        <v>5639662.3099999996</v>
      </c>
      <c r="E55" s="170">
        <v>137342.65</v>
      </c>
      <c r="F55" s="170">
        <v>106958.35</v>
      </c>
      <c r="G55" s="170">
        <v>8458452.9399999995</v>
      </c>
      <c r="H55" s="170"/>
      <c r="I55" s="170">
        <v>1080115.9750000001</v>
      </c>
      <c r="J55" s="170">
        <v>1562399.595</v>
      </c>
      <c r="K55" s="170">
        <v>1686762.9450000001</v>
      </c>
      <c r="L55" s="171">
        <v>3287925.92</v>
      </c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9"/>
      <c r="AK55" s="180"/>
      <c r="AL55" s="180"/>
      <c r="AM55" s="180"/>
      <c r="AN55" s="181"/>
      <c r="AO55" s="178"/>
      <c r="AP55" s="178"/>
      <c r="AQ55" s="178"/>
      <c r="AR55" s="178"/>
      <c r="AS55" s="182"/>
      <c r="AT55" s="25"/>
    </row>
    <row r="56" spans="1:46" x14ac:dyDescent="0.2">
      <c r="A56" s="167" t="s">
        <v>140</v>
      </c>
      <c r="B56" s="168" t="s">
        <v>380</v>
      </c>
      <c r="C56" s="169">
        <v>50983.85</v>
      </c>
      <c r="D56" s="170">
        <v>667596.51</v>
      </c>
      <c r="E56" s="170">
        <v>0</v>
      </c>
      <c r="F56" s="170">
        <v>55792.92</v>
      </c>
      <c r="G56" s="170">
        <v>13441377.585000001</v>
      </c>
      <c r="H56" s="170">
        <v>0</v>
      </c>
      <c r="I56" s="170">
        <v>1399530.18</v>
      </c>
      <c r="J56" s="170">
        <v>1661628.5249999999</v>
      </c>
      <c r="K56" s="170">
        <v>62116.66</v>
      </c>
      <c r="L56" s="171">
        <v>3941456.3149999999</v>
      </c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9"/>
      <c r="AK56" s="180"/>
      <c r="AL56" s="180"/>
      <c r="AM56" s="180"/>
      <c r="AN56" s="181"/>
      <c r="AO56" s="178"/>
      <c r="AP56" s="178"/>
      <c r="AQ56" s="178"/>
      <c r="AR56" s="178"/>
      <c r="AS56" s="182"/>
      <c r="AT56" s="25"/>
    </row>
    <row r="57" spans="1:46" x14ac:dyDescent="0.2">
      <c r="A57" s="167" t="s">
        <v>142</v>
      </c>
      <c r="B57" s="168" t="s">
        <v>381</v>
      </c>
      <c r="C57" s="169">
        <v>3910998.41</v>
      </c>
      <c r="D57" s="170">
        <v>6217847.3399999999</v>
      </c>
      <c r="E57" s="170">
        <v>981193.75</v>
      </c>
      <c r="F57" s="170">
        <v>186017.19</v>
      </c>
      <c r="G57" s="170">
        <v>0</v>
      </c>
      <c r="H57" s="170">
        <v>30063.674999999999</v>
      </c>
      <c r="I57" s="170">
        <v>0</v>
      </c>
      <c r="J57" s="170"/>
      <c r="K57" s="170">
        <v>1514422.86</v>
      </c>
      <c r="L57" s="171">
        <v>2439009.395</v>
      </c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9"/>
      <c r="AK57" s="180"/>
      <c r="AL57" s="180"/>
      <c r="AM57" s="180"/>
      <c r="AN57" s="181"/>
      <c r="AO57" s="178"/>
      <c r="AP57" s="178"/>
      <c r="AQ57" s="178"/>
      <c r="AR57" s="178"/>
      <c r="AS57" s="182"/>
      <c r="AT57" s="25"/>
    </row>
    <row r="58" spans="1:46" x14ac:dyDescent="0.2">
      <c r="A58" s="167" t="s">
        <v>144</v>
      </c>
      <c r="B58" s="168" t="s">
        <v>382</v>
      </c>
      <c r="C58" s="169">
        <v>2149520.0649999999</v>
      </c>
      <c r="D58" s="170">
        <v>6936142.5549999997</v>
      </c>
      <c r="E58" s="170">
        <v>290754.15000000002</v>
      </c>
      <c r="F58" s="170">
        <v>38250.129999999997</v>
      </c>
      <c r="G58" s="170">
        <v>3338878.1150000002</v>
      </c>
      <c r="H58" s="170">
        <v>8589.6200000000008</v>
      </c>
      <c r="I58" s="170">
        <v>856836.16</v>
      </c>
      <c r="J58" s="170">
        <v>760297.66500000004</v>
      </c>
      <c r="K58" s="170">
        <v>1302446.6399999999</v>
      </c>
      <c r="L58" s="171">
        <v>1961415.7649999999</v>
      </c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9"/>
      <c r="AK58" s="180"/>
      <c r="AL58" s="180"/>
      <c r="AM58" s="180"/>
      <c r="AN58" s="181"/>
      <c r="AO58" s="178"/>
      <c r="AP58" s="178"/>
      <c r="AQ58" s="178"/>
      <c r="AR58" s="178"/>
      <c r="AS58" s="182"/>
      <c r="AT58" s="25"/>
    </row>
    <row r="59" spans="1:46" x14ac:dyDescent="0.2">
      <c r="A59" s="167" t="s">
        <v>146</v>
      </c>
      <c r="B59" s="168" t="s">
        <v>383</v>
      </c>
      <c r="C59" s="169">
        <v>6961530.2549999999</v>
      </c>
      <c r="D59" s="170">
        <v>15917086.145</v>
      </c>
      <c r="E59" s="170">
        <v>1042307.34</v>
      </c>
      <c r="F59" s="170">
        <v>360930.89</v>
      </c>
      <c r="G59" s="170">
        <v>15390440.654999999</v>
      </c>
      <c r="H59" s="170">
        <v>100212.24</v>
      </c>
      <c r="I59" s="170">
        <v>3898591.96</v>
      </c>
      <c r="J59" s="170">
        <v>581439.03</v>
      </c>
      <c r="K59" s="170">
        <v>2049224.5149999999</v>
      </c>
      <c r="L59" s="171">
        <v>8269277.8200000003</v>
      </c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9"/>
      <c r="AK59" s="180"/>
      <c r="AL59" s="180"/>
      <c r="AM59" s="180"/>
      <c r="AN59" s="181"/>
      <c r="AO59" s="178"/>
      <c r="AP59" s="178"/>
      <c r="AQ59" s="178"/>
      <c r="AR59" s="178"/>
      <c r="AS59" s="182"/>
      <c r="AT59" s="25"/>
    </row>
    <row r="60" spans="1:46" x14ac:dyDescent="0.2">
      <c r="A60" s="167" t="s">
        <v>148</v>
      </c>
      <c r="B60" s="168" t="s">
        <v>384</v>
      </c>
      <c r="C60" s="169">
        <v>3989220.9649999999</v>
      </c>
      <c r="D60" s="170">
        <v>6910613.7850000001</v>
      </c>
      <c r="E60" s="170">
        <v>1014624.63</v>
      </c>
      <c r="F60" s="170">
        <v>49886.15</v>
      </c>
      <c r="G60" s="170">
        <v>10047620.130000001</v>
      </c>
      <c r="H60" s="170">
        <v>71580.179999999993</v>
      </c>
      <c r="I60" s="170">
        <v>2628693.9</v>
      </c>
      <c r="J60" s="170">
        <v>1853874.72</v>
      </c>
      <c r="K60" s="170">
        <v>1577936.16</v>
      </c>
      <c r="L60" s="171">
        <v>7180119.2050000001</v>
      </c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  <c r="AK60" s="180"/>
      <c r="AL60" s="180"/>
      <c r="AM60" s="180"/>
      <c r="AN60" s="181"/>
      <c r="AO60" s="178"/>
      <c r="AP60" s="178"/>
      <c r="AQ60" s="178"/>
      <c r="AR60" s="178"/>
      <c r="AS60" s="182"/>
      <c r="AT60" s="25"/>
    </row>
    <row r="61" spans="1:46" x14ac:dyDescent="0.2">
      <c r="A61" s="167" t="s">
        <v>150</v>
      </c>
      <c r="B61" s="168" t="s">
        <v>385</v>
      </c>
      <c r="C61" s="169">
        <v>2256303.855</v>
      </c>
      <c r="D61" s="170">
        <v>3471842.49</v>
      </c>
      <c r="E61" s="170">
        <v>87271.93</v>
      </c>
      <c r="F61" s="170">
        <v>97819.7</v>
      </c>
      <c r="G61" s="170">
        <v>5712829.9299999997</v>
      </c>
      <c r="H61" s="170">
        <v>11452.83</v>
      </c>
      <c r="I61" s="170">
        <v>1128342.8999999999</v>
      </c>
      <c r="J61" s="170">
        <v>878735.52</v>
      </c>
      <c r="K61" s="170">
        <v>1305719.9650000001</v>
      </c>
      <c r="L61" s="171">
        <v>1985730.63</v>
      </c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9"/>
      <c r="AK61" s="180"/>
      <c r="AL61" s="180"/>
      <c r="AM61" s="180"/>
      <c r="AN61" s="181"/>
      <c r="AO61" s="178"/>
      <c r="AP61" s="178"/>
      <c r="AQ61" s="178"/>
      <c r="AR61" s="178"/>
      <c r="AS61" s="182"/>
      <c r="AT61" s="25"/>
    </row>
    <row r="62" spans="1:46" x14ac:dyDescent="0.2">
      <c r="A62" s="167" t="s">
        <v>152</v>
      </c>
      <c r="B62" s="168" t="s">
        <v>386</v>
      </c>
      <c r="C62" s="169">
        <v>2273911.2149999999</v>
      </c>
      <c r="D62" s="170">
        <v>6313455.1950000003</v>
      </c>
      <c r="E62" s="170">
        <v>261566.32</v>
      </c>
      <c r="F62" s="170">
        <v>4376.5200000000004</v>
      </c>
      <c r="G62" s="170">
        <v>9667589.5700000003</v>
      </c>
      <c r="H62" s="170">
        <v>51537.73</v>
      </c>
      <c r="I62" s="170">
        <v>932071.1</v>
      </c>
      <c r="J62" s="170">
        <v>1299403.5049999999</v>
      </c>
      <c r="K62" s="170">
        <v>1331984.3500000001</v>
      </c>
      <c r="L62" s="171">
        <v>2112894.3250000002</v>
      </c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9"/>
      <c r="AK62" s="180"/>
      <c r="AL62" s="180"/>
      <c r="AM62" s="180"/>
      <c r="AN62" s="181"/>
      <c r="AO62" s="178"/>
      <c r="AP62" s="178"/>
      <c r="AQ62" s="178"/>
      <c r="AR62" s="178"/>
      <c r="AS62" s="182"/>
      <c r="AT62" s="25"/>
    </row>
    <row r="63" spans="1:46" x14ac:dyDescent="0.2">
      <c r="A63" s="167" t="s">
        <v>154</v>
      </c>
      <c r="B63" s="168" t="s">
        <v>387</v>
      </c>
      <c r="C63" s="169">
        <v>4008798.4649999999</v>
      </c>
      <c r="D63" s="170">
        <v>15035679.404999999</v>
      </c>
      <c r="E63" s="170">
        <v>106974.5</v>
      </c>
      <c r="F63" s="170">
        <v>205065.74</v>
      </c>
      <c r="G63" s="170">
        <v>11999064.805</v>
      </c>
      <c r="H63" s="170">
        <v>14316.04</v>
      </c>
      <c r="I63" s="170">
        <v>1528023.48</v>
      </c>
      <c r="J63" s="170">
        <v>1142140.625</v>
      </c>
      <c r="K63" s="170">
        <v>1594199.0349999999</v>
      </c>
      <c r="L63" s="171">
        <v>5630671.5700000003</v>
      </c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9"/>
      <c r="AK63" s="180"/>
      <c r="AL63" s="180"/>
      <c r="AM63" s="180"/>
      <c r="AN63" s="181"/>
      <c r="AO63" s="178"/>
      <c r="AP63" s="178"/>
      <c r="AQ63" s="178"/>
      <c r="AR63" s="178"/>
      <c r="AS63" s="182"/>
      <c r="AT63" s="25"/>
    </row>
    <row r="64" spans="1:46" x14ac:dyDescent="0.2">
      <c r="A64" s="167" t="s">
        <v>156</v>
      </c>
      <c r="B64" s="168" t="s">
        <v>388</v>
      </c>
      <c r="C64" s="169">
        <v>3398759.26</v>
      </c>
      <c r="D64" s="170">
        <v>1835477.94</v>
      </c>
      <c r="E64" s="170">
        <v>32622.3</v>
      </c>
      <c r="F64" s="170">
        <v>174760.67</v>
      </c>
      <c r="G64" s="170">
        <v>0</v>
      </c>
      <c r="H64" s="170">
        <v>0</v>
      </c>
      <c r="I64" s="170">
        <v>0</v>
      </c>
      <c r="J64" s="170"/>
      <c r="K64" s="170">
        <v>1314851.6850000001</v>
      </c>
      <c r="L64" s="171">
        <v>3825633.93</v>
      </c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9"/>
      <c r="AK64" s="180"/>
      <c r="AL64" s="180"/>
      <c r="AM64" s="180"/>
      <c r="AN64" s="181"/>
      <c r="AO64" s="178"/>
      <c r="AP64" s="178"/>
      <c r="AQ64" s="178"/>
      <c r="AR64" s="178"/>
      <c r="AS64" s="182"/>
      <c r="AT64" s="25"/>
    </row>
    <row r="65" spans="1:46" x14ac:dyDescent="0.2">
      <c r="A65" s="167" t="s">
        <v>158</v>
      </c>
      <c r="B65" s="168" t="s">
        <v>389</v>
      </c>
      <c r="C65" s="169">
        <v>4657516.8150000004</v>
      </c>
      <c r="D65" s="170">
        <v>5551408.0250000004</v>
      </c>
      <c r="E65" s="170">
        <v>659754.75</v>
      </c>
      <c r="F65" s="170">
        <v>85804.18</v>
      </c>
      <c r="G65" s="170">
        <v>7581076.8049999997</v>
      </c>
      <c r="H65" s="170"/>
      <c r="I65" s="170">
        <v>2397423.6949999998</v>
      </c>
      <c r="J65" s="170">
        <v>1364543.165</v>
      </c>
      <c r="K65" s="170">
        <v>1650825.145</v>
      </c>
      <c r="L65" s="171">
        <v>4023170.645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9"/>
      <c r="AK65" s="180"/>
      <c r="AL65" s="180"/>
      <c r="AM65" s="180"/>
      <c r="AN65" s="181"/>
      <c r="AO65" s="178"/>
      <c r="AP65" s="178"/>
      <c r="AQ65" s="178"/>
      <c r="AR65" s="178"/>
      <c r="AS65" s="182"/>
      <c r="AT65" s="25"/>
    </row>
    <row r="66" spans="1:46" x14ac:dyDescent="0.2">
      <c r="A66" s="167" t="s">
        <v>160</v>
      </c>
      <c r="B66" s="168" t="s">
        <v>390</v>
      </c>
      <c r="C66" s="169">
        <v>4505469.66</v>
      </c>
      <c r="D66" s="170">
        <v>4707557.46</v>
      </c>
      <c r="E66" s="170">
        <v>475216.49</v>
      </c>
      <c r="F66" s="170">
        <v>59373.7</v>
      </c>
      <c r="G66" s="170">
        <v>8011693.625</v>
      </c>
      <c r="H66" s="170">
        <v>143160.35</v>
      </c>
      <c r="I66" s="170">
        <v>1360452.24</v>
      </c>
      <c r="J66" s="170">
        <v>1060267.18</v>
      </c>
      <c r="K66" s="170">
        <v>1576589.26</v>
      </c>
      <c r="L66" s="171">
        <v>3005144.15</v>
      </c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9"/>
      <c r="AK66" s="180"/>
      <c r="AL66" s="180"/>
      <c r="AM66" s="180"/>
      <c r="AN66" s="181"/>
      <c r="AO66" s="178"/>
      <c r="AP66" s="178"/>
      <c r="AQ66" s="178"/>
      <c r="AR66" s="178"/>
      <c r="AS66" s="182"/>
      <c r="AT66" s="25"/>
    </row>
    <row r="67" spans="1:46" x14ac:dyDescent="0.2">
      <c r="A67" s="167" t="s">
        <v>162</v>
      </c>
      <c r="B67" s="168" t="s">
        <v>391</v>
      </c>
      <c r="C67" s="169">
        <v>2175706.3849999998</v>
      </c>
      <c r="D67" s="170">
        <v>5966945.9500000002</v>
      </c>
      <c r="E67" s="170">
        <v>211334.41</v>
      </c>
      <c r="F67" s="170">
        <v>38849.99</v>
      </c>
      <c r="G67" s="170">
        <v>9360260.2349999994</v>
      </c>
      <c r="H67" s="170">
        <v>2863.21</v>
      </c>
      <c r="I67" s="170">
        <v>855864.495</v>
      </c>
      <c r="J67" s="170">
        <v>1578025.77</v>
      </c>
      <c r="K67" s="170">
        <v>1174357.81</v>
      </c>
      <c r="L67" s="171">
        <v>1456796.0149999999</v>
      </c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9"/>
      <c r="AK67" s="180"/>
      <c r="AL67" s="180"/>
      <c r="AM67" s="180"/>
      <c r="AN67" s="181"/>
      <c r="AO67" s="178"/>
      <c r="AP67" s="178"/>
      <c r="AQ67" s="178"/>
      <c r="AR67" s="178"/>
      <c r="AS67" s="182"/>
      <c r="AT67" s="25"/>
    </row>
    <row r="68" spans="1:46" x14ac:dyDescent="0.2">
      <c r="A68" s="167" t="s">
        <v>164</v>
      </c>
      <c r="B68" s="168" t="s">
        <v>392</v>
      </c>
      <c r="C68" s="169">
        <v>35473.03</v>
      </c>
      <c r="D68" s="170">
        <v>0</v>
      </c>
      <c r="E68" s="170">
        <v>0</v>
      </c>
      <c r="F68" s="170">
        <v>0</v>
      </c>
      <c r="G68" s="170">
        <v>10991841.93</v>
      </c>
      <c r="H68" s="170"/>
      <c r="I68" s="170">
        <v>1779682.645</v>
      </c>
      <c r="J68" s="170">
        <v>3242627.24</v>
      </c>
      <c r="K68" s="170">
        <v>56886.1</v>
      </c>
      <c r="L68" s="171">
        <v>3433117.7250000001</v>
      </c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9"/>
      <c r="AK68" s="180"/>
      <c r="AL68" s="180"/>
      <c r="AM68" s="180"/>
      <c r="AN68" s="181"/>
      <c r="AO68" s="178"/>
      <c r="AP68" s="178"/>
      <c r="AQ68" s="178"/>
      <c r="AR68" s="178"/>
      <c r="AS68" s="182"/>
      <c r="AT68" s="25"/>
    </row>
    <row r="69" spans="1:46" x14ac:dyDescent="0.2">
      <c r="A69" s="167" t="s">
        <v>166</v>
      </c>
      <c r="B69" s="168" t="s">
        <v>393</v>
      </c>
      <c r="C69" s="169">
        <v>8652.2900000000009</v>
      </c>
      <c r="D69" s="170">
        <v>289155.8</v>
      </c>
      <c r="E69" s="170">
        <v>0</v>
      </c>
      <c r="F69" s="170">
        <v>24484</v>
      </c>
      <c r="G69" s="170">
        <v>7829170.6600000001</v>
      </c>
      <c r="H69" s="170">
        <v>0</v>
      </c>
      <c r="I69" s="170">
        <v>1610110.58</v>
      </c>
      <c r="J69" s="170">
        <v>1086773.53</v>
      </c>
      <c r="K69" s="170">
        <v>56886.1</v>
      </c>
      <c r="L69" s="171">
        <v>1964740.0249999999</v>
      </c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9"/>
      <c r="AK69" s="180"/>
      <c r="AL69" s="180"/>
      <c r="AM69" s="180"/>
      <c r="AN69" s="181"/>
      <c r="AO69" s="178"/>
      <c r="AP69" s="178"/>
      <c r="AQ69" s="178"/>
      <c r="AR69" s="178"/>
      <c r="AS69" s="182"/>
      <c r="AT69" s="25"/>
    </row>
    <row r="70" spans="1:46" x14ac:dyDescent="0.2">
      <c r="A70" s="167" t="s">
        <v>168</v>
      </c>
      <c r="B70" s="168" t="s">
        <v>394</v>
      </c>
      <c r="C70" s="169">
        <v>3033219.88</v>
      </c>
      <c r="D70" s="170">
        <v>6140524.6950000003</v>
      </c>
      <c r="E70" s="170">
        <v>183043.89</v>
      </c>
      <c r="F70" s="170">
        <v>67955.34</v>
      </c>
      <c r="G70" s="170">
        <v>8817312.2449999992</v>
      </c>
      <c r="H70" s="170">
        <v>68716.97</v>
      </c>
      <c r="I70" s="170">
        <v>1664588.4850000001</v>
      </c>
      <c r="J70" s="170">
        <v>1512224.4</v>
      </c>
      <c r="K70" s="170">
        <v>1449107.19</v>
      </c>
      <c r="L70" s="171">
        <v>2830652.9249999998</v>
      </c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9"/>
      <c r="AK70" s="180"/>
      <c r="AL70" s="180"/>
      <c r="AM70" s="180"/>
      <c r="AN70" s="181"/>
      <c r="AO70" s="178"/>
      <c r="AP70" s="178"/>
      <c r="AQ70" s="178"/>
      <c r="AR70" s="178"/>
      <c r="AS70" s="182"/>
      <c r="AT70" s="25"/>
    </row>
    <row r="71" spans="1:46" x14ac:dyDescent="0.2">
      <c r="A71" s="167" t="s">
        <v>170</v>
      </c>
      <c r="B71" s="168" t="s">
        <v>395</v>
      </c>
      <c r="C71" s="169">
        <v>8285388.2350000003</v>
      </c>
      <c r="D71" s="170">
        <v>14007721.800000001</v>
      </c>
      <c r="E71" s="170">
        <v>756867.27500000002</v>
      </c>
      <c r="F71" s="170">
        <v>690742.61</v>
      </c>
      <c r="G71" s="170">
        <v>10086242.17</v>
      </c>
      <c r="H71" s="170">
        <v>11452.83</v>
      </c>
      <c r="I71" s="170">
        <v>2066339.635</v>
      </c>
      <c r="J71" s="170">
        <v>1210084.7</v>
      </c>
      <c r="K71" s="170">
        <v>1764067.7250000001</v>
      </c>
      <c r="L71" s="171">
        <v>5445482.3799999999</v>
      </c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9"/>
      <c r="AK71" s="180"/>
      <c r="AL71" s="180"/>
      <c r="AM71" s="180"/>
      <c r="AN71" s="181"/>
      <c r="AO71" s="178"/>
      <c r="AP71" s="178"/>
      <c r="AQ71" s="178"/>
      <c r="AR71" s="178"/>
      <c r="AS71" s="182"/>
      <c r="AT71" s="25"/>
    </row>
    <row r="72" spans="1:46" x14ac:dyDescent="0.2">
      <c r="A72" s="167" t="s">
        <v>172</v>
      </c>
      <c r="B72" s="168" t="s">
        <v>396</v>
      </c>
      <c r="C72" s="169">
        <v>1933803.6</v>
      </c>
      <c r="D72" s="170">
        <v>1792390.26</v>
      </c>
      <c r="E72" s="170">
        <v>262337.37</v>
      </c>
      <c r="F72" s="170">
        <v>12927.55</v>
      </c>
      <c r="G72" s="170">
        <v>3549692.9449999998</v>
      </c>
      <c r="H72" s="170">
        <v>62990.55</v>
      </c>
      <c r="I72" s="170">
        <v>898756.74</v>
      </c>
      <c r="J72" s="170">
        <v>748329.94</v>
      </c>
      <c r="K72" s="170">
        <v>1230235.5900000001</v>
      </c>
      <c r="L72" s="171">
        <v>1732052.91</v>
      </c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9"/>
      <c r="AK72" s="180"/>
      <c r="AL72" s="180"/>
      <c r="AM72" s="180"/>
      <c r="AN72" s="181"/>
      <c r="AO72" s="178"/>
      <c r="AP72" s="178"/>
      <c r="AQ72" s="178"/>
      <c r="AR72" s="178"/>
      <c r="AS72" s="182"/>
      <c r="AT72" s="25"/>
    </row>
    <row r="73" spans="1:46" x14ac:dyDescent="0.2">
      <c r="A73" s="167" t="s">
        <v>174</v>
      </c>
      <c r="B73" s="168" t="s">
        <v>397</v>
      </c>
      <c r="C73" s="169">
        <v>4057312.53</v>
      </c>
      <c r="D73" s="170">
        <v>4493136.3899999997</v>
      </c>
      <c r="E73" s="170">
        <v>238049.32</v>
      </c>
      <c r="F73" s="170">
        <v>18363</v>
      </c>
      <c r="G73" s="170">
        <v>5503214.6150000002</v>
      </c>
      <c r="H73" s="170"/>
      <c r="I73" s="170">
        <v>1778170.8</v>
      </c>
      <c r="J73" s="170">
        <v>822130.92</v>
      </c>
      <c r="K73" s="170">
        <v>862665.28</v>
      </c>
      <c r="L73" s="171">
        <v>2145768.5099999998</v>
      </c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9"/>
      <c r="AK73" s="180"/>
      <c r="AL73" s="180"/>
      <c r="AM73" s="180"/>
      <c r="AN73" s="181"/>
      <c r="AO73" s="178"/>
      <c r="AP73" s="178"/>
      <c r="AQ73" s="178"/>
      <c r="AR73" s="178"/>
      <c r="AS73" s="182"/>
      <c r="AT73" s="25"/>
    </row>
    <row r="74" spans="1:46" x14ac:dyDescent="0.2">
      <c r="A74" s="167" t="s">
        <v>176</v>
      </c>
      <c r="B74" s="168" t="s">
        <v>398</v>
      </c>
      <c r="C74" s="169">
        <v>7753914.7350000003</v>
      </c>
      <c r="D74" s="170">
        <v>8511846.6199999992</v>
      </c>
      <c r="E74" s="170">
        <v>1366520.38</v>
      </c>
      <c r="F74" s="170">
        <v>163614.32999999999</v>
      </c>
      <c r="G74" s="170">
        <v>15673129.130000001</v>
      </c>
      <c r="H74" s="170">
        <v>0</v>
      </c>
      <c r="I74" s="170">
        <v>3283027.52</v>
      </c>
      <c r="J74" s="170">
        <v>4479521.18</v>
      </c>
      <c r="K74" s="170">
        <v>1990786.2749999999</v>
      </c>
      <c r="L74" s="171">
        <v>8118450.3650000002</v>
      </c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9"/>
      <c r="AK74" s="180"/>
      <c r="AL74" s="180"/>
      <c r="AM74" s="180"/>
      <c r="AN74" s="181"/>
      <c r="AO74" s="178"/>
      <c r="AP74" s="178"/>
      <c r="AQ74" s="178"/>
      <c r="AR74" s="178"/>
      <c r="AS74" s="182"/>
      <c r="AT74" s="25"/>
    </row>
    <row r="75" spans="1:46" x14ac:dyDescent="0.2">
      <c r="A75" s="167" t="s">
        <v>178</v>
      </c>
      <c r="B75" s="168" t="s">
        <v>399</v>
      </c>
      <c r="C75" s="169">
        <v>2819155.125</v>
      </c>
      <c r="D75" s="170">
        <v>2614627.7450000001</v>
      </c>
      <c r="E75" s="170">
        <v>516258.29</v>
      </c>
      <c r="F75" s="170">
        <v>14017.09</v>
      </c>
      <c r="G75" s="170">
        <v>2969717</v>
      </c>
      <c r="H75" s="170"/>
      <c r="I75" s="170">
        <v>925453.79</v>
      </c>
      <c r="J75" s="170">
        <v>459708.28</v>
      </c>
      <c r="K75" s="170">
        <v>1287192.3049999999</v>
      </c>
      <c r="L75" s="171">
        <v>2103809.5649999999</v>
      </c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9"/>
      <c r="AK75" s="180"/>
      <c r="AL75" s="180"/>
      <c r="AM75" s="180"/>
      <c r="AN75" s="181"/>
      <c r="AO75" s="178"/>
      <c r="AP75" s="178"/>
      <c r="AQ75" s="178"/>
      <c r="AR75" s="178"/>
      <c r="AS75" s="182"/>
      <c r="AT75" s="25"/>
    </row>
    <row r="76" spans="1:46" x14ac:dyDescent="0.2">
      <c r="A76" s="167" t="s">
        <v>180</v>
      </c>
      <c r="B76" s="168" t="s">
        <v>400</v>
      </c>
      <c r="C76" s="169">
        <v>5484668.6550000003</v>
      </c>
      <c r="D76" s="170">
        <v>8987124.6400000006</v>
      </c>
      <c r="E76" s="170">
        <v>666805.43000000005</v>
      </c>
      <c r="F76" s="170">
        <v>157860.59</v>
      </c>
      <c r="G76" s="170">
        <v>0</v>
      </c>
      <c r="H76" s="170"/>
      <c r="I76" s="170"/>
      <c r="J76" s="170"/>
      <c r="K76" s="170">
        <v>1786843.855</v>
      </c>
      <c r="L76" s="171">
        <v>2976077.7050000001</v>
      </c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9"/>
      <c r="AK76" s="180"/>
      <c r="AL76" s="180"/>
      <c r="AM76" s="180"/>
      <c r="AN76" s="181"/>
      <c r="AO76" s="178"/>
      <c r="AP76" s="178"/>
      <c r="AQ76" s="178"/>
      <c r="AR76" s="178"/>
      <c r="AS76" s="182"/>
      <c r="AT76" s="25"/>
    </row>
    <row r="77" spans="1:46" x14ac:dyDescent="0.2">
      <c r="A77" s="167" t="s">
        <v>182</v>
      </c>
      <c r="B77" s="168" t="s">
        <v>401</v>
      </c>
      <c r="C77" s="169">
        <v>2016.54</v>
      </c>
      <c r="D77" s="170">
        <v>11626.69</v>
      </c>
      <c r="E77" s="170">
        <v>8123.84</v>
      </c>
      <c r="F77" s="170">
        <v>41010.699999999997</v>
      </c>
      <c r="G77" s="170">
        <v>9398572.4649999999</v>
      </c>
      <c r="H77" s="170">
        <v>0</v>
      </c>
      <c r="I77" s="170">
        <v>1089065.0449999999</v>
      </c>
      <c r="J77" s="170">
        <v>1594547.9</v>
      </c>
      <c r="K77" s="170">
        <v>105137.78</v>
      </c>
      <c r="L77" s="171">
        <v>1849856.1850000001</v>
      </c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9"/>
      <c r="AK77" s="180"/>
      <c r="AL77" s="180"/>
      <c r="AM77" s="180"/>
      <c r="AN77" s="181"/>
      <c r="AO77" s="178"/>
      <c r="AP77" s="178"/>
      <c r="AQ77" s="178"/>
      <c r="AR77" s="178"/>
      <c r="AS77" s="182"/>
      <c r="AT77" s="25"/>
    </row>
    <row r="78" spans="1:46" x14ac:dyDescent="0.2">
      <c r="A78" s="167" t="s">
        <v>184</v>
      </c>
      <c r="B78" s="168" t="s">
        <v>402</v>
      </c>
      <c r="C78" s="169">
        <v>2936710.9849999999</v>
      </c>
      <c r="D78" s="170">
        <v>8539012.1150000002</v>
      </c>
      <c r="E78" s="170">
        <v>582950.57999999996</v>
      </c>
      <c r="F78" s="170">
        <v>199140.61</v>
      </c>
      <c r="G78" s="170">
        <v>705932.46</v>
      </c>
      <c r="H78" s="170">
        <v>74443.38</v>
      </c>
      <c r="I78" s="170">
        <v>829074.19499999995</v>
      </c>
      <c r="J78" s="170">
        <v>674030.31</v>
      </c>
      <c r="K78" s="170">
        <v>1280331.0349999999</v>
      </c>
      <c r="L78" s="171">
        <v>2718407.645</v>
      </c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9"/>
      <c r="AK78" s="180"/>
      <c r="AL78" s="180"/>
      <c r="AM78" s="180"/>
      <c r="AN78" s="181"/>
      <c r="AO78" s="178"/>
      <c r="AP78" s="178"/>
      <c r="AQ78" s="178"/>
      <c r="AR78" s="178"/>
      <c r="AS78" s="182"/>
      <c r="AT78" s="25"/>
    </row>
    <row r="79" spans="1:46" x14ac:dyDescent="0.2">
      <c r="A79" s="167" t="s">
        <v>186</v>
      </c>
      <c r="B79" s="168" t="s">
        <v>403</v>
      </c>
      <c r="C79" s="169">
        <v>5135071.16</v>
      </c>
      <c r="D79" s="170">
        <v>10050619.869999999</v>
      </c>
      <c r="E79" s="170">
        <v>580541.96</v>
      </c>
      <c r="F79" s="170">
        <v>167507.29</v>
      </c>
      <c r="G79" s="170">
        <v>14387646.395</v>
      </c>
      <c r="H79" s="170">
        <v>5726.41</v>
      </c>
      <c r="I79" s="170">
        <v>2514692.2349999999</v>
      </c>
      <c r="J79" s="170">
        <v>4018668.07</v>
      </c>
      <c r="K79" s="170">
        <v>1764108.59</v>
      </c>
      <c r="L79" s="171">
        <v>7268185.4349999996</v>
      </c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9"/>
      <c r="AK79" s="180"/>
      <c r="AL79" s="180"/>
      <c r="AM79" s="180"/>
      <c r="AN79" s="181"/>
      <c r="AO79" s="178"/>
      <c r="AP79" s="178"/>
      <c r="AQ79" s="178"/>
      <c r="AR79" s="178"/>
      <c r="AS79" s="182"/>
      <c r="AT79" s="25"/>
    </row>
    <row r="80" spans="1:46" x14ac:dyDescent="0.2">
      <c r="A80" s="167" t="s">
        <v>188</v>
      </c>
      <c r="B80" s="168" t="s">
        <v>404</v>
      </c>
      <c r="C80" s="169">
        <v>2848518.2149999999</v>
      </c>
      <c r="D80" s="170">
        <v>2070957.875</v>
      </c>
      <c r="E80" s="170">
        <v>16412.2</v>
      </c>
      <c r="F80" s="170">
        <v>182846.51</v>
      </c>
      <c r="G80" s="170">
        <v>5833678.1050000004</v>
      </c>
      <c r="H80" s="170">
        <v>0</v>
      </c>
      <c r="I80" s="170">
        <v>964427.67500000005</v>
      </c>
      <c r="J80" s="170">
        <v>1176809.54</v>
      </c>
      <c r="K80" s="170">
        <v>1494879.53</v>
      </c>
      <c r="L80" s="171">
        <v>4570611.3499999996</v>
      </c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9"/>
      <c r="AK80" s="180"/>
      <c r="AL80" s="180"/>
      <c r="AM80" s="180"/>
      <c r="AN80" s="181"/>
      <c r="AO80" s="178"/>
      <c r="AP80" s="178"/>
      <c r="AQ80" s="178"/>
      <c r="AR80" s="178"/>
      <c r="AS80" s="182"/>
      <c r="AT80" s="25"/>
    </row>
    <row r="81" spans="1:46" x14ac:dyDescent="0.2">
      <c r="A81" s="167" t="s">
        <v>190</v>
      </c>
      <c r="B81" s="168" t="s">
        <v>405</v>
      </c>
      <c r="C81" s="169">
        <v>8682921.8100000005</v>
      </c>
      <c r="D81" s="170">
        <v>6548212.3150000004</v>
      </c>
      <c r="E81" s="170">
        <v>1706489.115</v>
      </c>
      <c r="F81" s="170">
        <v>62250.57</v>
      </c>
      <c r="G81" s="170">
        <v>14747429.855</v>
      </c>
      <c r="H81" s="170">
        <v>37221.69</v>
      </c>
      <c r="I81" s="170">
        <v>2968899.03</v>
      </c>
      <c r="J81" s="170">
        <v>1652391.905</v>
      </c>
      <c r="K81" s="170">
        <v>1987172.66</v>
      </c>
      <c r="L81" s="171">
        <v>7129256.585</v>
      </c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9"/>
      <c r="AK81" s="180"/>
      <c r="AL81" s="180"/>
      <c r="AM81" s="180"/>
      <c r="AN81" s="181"/>
      <c r="AO81" s="178"/>
      <c r="AP81" s="178"/>
      <c r="AQ81" s="178"/>
      <c r="AR81" s="178"/>
      <c r="AS81" s="182"/>
      <c r="AT81" s="25"/>
    </row>
    <row r="82" spans="1:46" x14ac:dyDescent="0.2">
      <c r="A82" s="167" t="s">
        <v>192</v>
      </c>
      <c r="B82" s="168" t="s">
        <v>406</v>
      </c>
      <c r="C82" s="169">
        <v>5517066.1349999998</v>
      </c>
      <c r="D82" s="170">
        <v>18006168.390000001</v>
      </c>
      <c r="E82" s="170">
        <v>855051.54</v>
      </c>
      <c r="F82" s="170">
        <v>343314.65</v>
      </c>
      <c r="G82" s="170">
        <v>18725400.27</v>
      </c>
      <c r="H82" s="170">
        <v>20042.45</v>
      </c>
      <c r="I82" s="170">
        <v>2887948.04</v>
      </c>
      <c r="J82" s="170">
        <v>1649898.635</v>
      </c>
      <c r="K82" s="170">
        <v>1934135.88</v>
      </c>
      <c r="L82" s="171">
        <v>5859545.4800000004</v>
      </c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9"/>
      <c r="AK82" s="180"/>
      <c r="AL82" s="180"/>
      <c r="AM82" s="180"/>
      <c r="AN82" s="181"/>
      <c r="AO82" s="178"/>
      <c r="AP82" s="178"/>
      <c r="AQ82" s="178"/>
      <c r="AR82" s="178"/>
      <c r="AS82" s="182"/>
      <c r="AT82" s="25"/>
    </row>
    <row r="83" spans="1:46" x14ac:dyDescent="0.2">
      <c r="A83" s="167" t="s">
        <v>194</v>
      </c>
      <c r="B83" s="168" t="s">
        <v>407</v>
      </c>
      <c r="C83" s="169">
        <v>6165584.4900000002</v>
      </c>
      <c r="D83" s="170">
        <v>4897945.0549999997</v>
      </c>
      <c r="E83" s="170">
        <v>1119246.76</v>
      </c>
      <c r="F83" s="170">
        <v>116323.48</v>
      </c>
      <c r="G83" s="170">
        <v>11385991.305</v>
      </c>
      <c r="H83" s="170">
        <v>25768.86</v>
      </c>
      <c r="I83" s="170">
        <v>1191923.1399999999</v>
      </c>
      <c r="J83" s="170">
        <v>3174632.165</v>
      </c>
      <c r="K83" s="170">
        <v>1728858.17</v>
      </c>
      <c r="L83" s="171">
        <v>4888240.2300000004</v>
      </c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9"/>
      <c r="AK83" s="180"/>
      <c r="AL83" s="180"/>
      <c r="AM83" s="180"/>
      <c r="AN83" s="181"/>
      <c r="AO83" s="178"/>
      <c r="AP83" s="178"/>
      <c r="AQ83" s="178"/>
      <c r="AR83" s="178"/>
      <c r="AS83" s="182"/>
      <c r="AT83" s="25"/>
    </row>
    <row r="84" spans="1:46" x14ac:dyDescent="0.2">
      <c r="A84" s="167" t="s">
        <v>196</v>
      </c>
      <c r="B84" s="168" t="s">
        <v>408</v>
      </c>
      <c r="C84" s="169">
        <v>4316441.58</v>
      </c>
      <c r="D84" s="170">
        <v>6544068.7800000003</v>
      </c>
      <c r="E84" s="170">
        <v>363465.22</v>
      </c>
      <c r="F84" s="170">
        <v>188079.97</v>
      </c>
      <c r="G84" s="170">
        <v>7675033.4500000002</v>
      </c>
      <c r="H84" s="170"/>
      <c r="I84" s="170">
        <v>1719481.46</v>
      </c>
      <c r="J84" s="170">
        <v>639124.43999999994</v>
      </c>
      <c r="K84" s="170">
        <v>1507455.34</v>
      </c>
      <c r="L84" s="171">
        <v>3371994.7050000001</v>
      </c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9"/>
      <c r="AK84" s="180"/>
      <c r="AL84" s="180"/>
      <c r="AM84" s="180"/>
      <c r="AN84" s="181"/>
      <c r="AO84" s="178"/>
      <c r="AP84" s="178"/>
      <c r="AQ84" s="178"/>
      <c r="AR84" s="178"/>
      <c r="AS84" s="182"/>
      <c r="AT84" s="25"/>
    </row>
    <row r="85" spans="1:46" x14ac:dyDescent="0.2">
      <c r="A85" s="167" t="s">
        <v>198</v>
      </c>
      <c r="B85" s="168" t="s">
        <v>409</v>
      </c>
      <c r="C85" s="169">
        <v>1813068.58</v>
      </c>
      <c r="D85" s="170">
        <v>2245617.08</v>
      </c>
      <c r="E85" s="170">
        <v>246698.58</v>
      </c>
      <c r="F85" s="170">
        <v>7161.57</v>
      </c>
      <c r="G85" s="170">
        <v>3101629.6</v>
      </c>
      <c r="H85" s="170">
        <v>0</v>
      </c>
      <c r="I85" s="170">
        <v>847674.71499999997</v>
      </c>
      <c r="J85" s="170">
        <v>924355.245</v>
      </c>
      <c r="K85" s="170">
        <v>1130039.71</v>
      </c>
      <c r="L85" s="171">
        <v>1709373.655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9"/>
      <c r="AK85" s="180"/>
      <c r="AL85" s="180"/>
      <c r="AM85" s="180"/>
      <c r="AN85" s="181"/>
      <c r="AO85" s="178"/>
      <c r="AP85" s="178"/>
      <c r="AQ85" s="178"/>
      <c r="AR85" s="178"/>
      <c r="AS85" s="182"/>
      <c r="AT85" s="25"/>
    </row>
    <row r="86" spans="1:46" x14ac:dyDescent="0.2">
      <c r="A86" s="167" t="s">
        <v>200</v>
      </c>
      <c r="B86" s="168" t="s">
        <v>410</v>
      </c>
      <c r="C86" s="169">
        <v>1712910.48</v>
      </c>
      <c r="D86" s="170">
        <v>4631678.62</v>
      </c>
      <c r="E86" s="170">
        <v>147991.07500000001</v>
      </c>
      <c r="F86" s="170">
        <v>81482.75</v>
      </c>
      <c r="G86" s="170">
        <v>5169444.05</v>
      </c>
      <c r="H86" s="170"/>
      <c r="I86" s="170">
        <v>1652391.77</v>
      </c>
      <c r="J86" s="170">
        <v>972226.15</v>
      </c>
      <c r="K86" s="170">
        <v>1205286.1399999999</v>
      </c>
      <c r="L86" s="171">
        <v>1895300.2</v>
      </c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9"/>
      <c r="AK86" s="180"/>
      <c r="AL86" s="180"/>
      <c r="AM86" s="180"/>
      <c r="AN86" s="181"/>
      <c r="AO86" s="178"/>
      <c r="AP86" s="178"/>
      <c r="AQ86" s="178"/>
      <c r="AR86" s="178"/>
      <c r="AS86" s="182"/>
      <c r="AT86" s="25"/>
    </row>
    <row r="87" spans="1:46" x14ac:dyDescent="0.2">
      <c r="A87" s="167" t="s">
        <v>202</v>
      </c>
      <c r="B87" s="168" t="s">
        <v>411</v>
      </c>
      <c r="C87" s="169">
        <v>1801562.4950000001</v>
      </c>
      <c r="D87" s="170">
        <v>5730901.3399999999</v>
      </c>
      <c r="E87" s="170">
        <v>209824.11</v>
      </c>
      <c r="F87" s="170">
        <v>43795.76</v>
      </c>
      <c r="G87" s="170">
        <v>4692895.34</v>
      </c>
      <c r="H87" s="170"/>
      <c r="I87" s="170">
        <v>1092666.145</v>
      </c>
      <c r="J87" s="170">
        <v>540390.70499999996</v>
      </c>
      <c r="K87" s="170">
        <v>1276075.825</v>
      </c>
      <c r="L87" s="171">
        <v>1646007.2</v>
      </c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9"/>
      <c r="AK87" s="180"/>
      <c r="AL87" s="180"/>
      <c r="AM87" s="180"/>
      <c r="AN87" s="181"/>
      <c r="AO87" s="178"/>
      <c r="AP87" s="178"/>
      <c r="AQ87" s="178"/>
      <c r="AR87" s="178"/>
      <c r="AS87" s="182"/>
      <c r="AT87" s="25"/>
    </row>
    <row r="88" spans="1:46" x14ac:dyDescent="0.2">
      <c r="A88" s="167" t="s">
        <v>204</v>
      </c>
      <c r="B88" s="168" t="s">
        <v>412</v>
      </c>
      <c r="C88" s="169">
        <v>1809220.335</v>
      </c>
      <c r="D88" s="170">
        <v>2000396.41</v>
      </c>
      <c r="E88" s="170">
        <v>63872.639999999999</v>
      </c>
      <c r="F88" s="170">
        <v>2968.69</v>
      </c>
      <c r="G88" s="170">
        <v>3536814.56</v>
      </c>
      <c r="H88" s="170"/>
      <c r="I88" s="170">
        <v>871729.07</v>
      </c>
      <c r="J88" s="170">
        <v>813798.38500000001</v>
      </c>
      <c r="K88" s="170">
        <v>1107905.4950000001</v>
      </c>
      <c r="L88" s="171">
        <v>1541555.68</v>
      </c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9"/>
      <c r="AK88" s="180"/>
      <c r="AL88" s="180"/>
      <c r="AM88" s="180"/>
      <c r="AN88" s="181"/>
      <c r="AO88" s="178"/>
      <c r="AP88" s="178"/>
      <c r="AQ88" s="178"/>
      <c r="AR88" s="178"/>
      <c r="AS88" s="182"/>
      <c r="AT88" s="25"/>
    </row>
    <row r="89" spans="1:46" x14ac:dyDescent="0.2">
      <c r="A89" s="167" t="s">
        <v>206</v>
      </c>
      <c r="B89" s="168" t="s">
        <v>413</v>
      </c>
      <c r="C89" s="169">
        <v>4355771.7649999997</v>
      </c>
      <c r="D89" s="170">
        <v>7753686.71</v>
      </c>
      <c r="E89" s="170">
        <v>416507.39</v>
      </c>
      <c r="F89" s="170">
        <v>259775.24</v>
      </c>
      <c r="G89" s="170">
        <v>11718010.545</v>
      </c>
      <c r="H89" s="170">
        <v>54400.93</v>
      </c>
      <c r="I89" s="170">
        <v>2462881.13</v>
      </c>
      <c r="J89" s="170">
        <v>1631348.66</v>
      </c>
      <c r="K89" s="170">
        <v>1679124.29</v>
      </c>
      <c r="L89" s="171">
        <v>4734228.29</v>
      </c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9"/>
      <c r="AK89" s="180"/>
      <c r="AL89" s="180"/>
      <c r="AM89" s="180"/>
      <c r="AN89" s="181"/>
      <c r="AO89" s="178"/>
      <c r="AP89" s="178"/>
      <c r="AQ89" s="178"/>
      <c r="AR89" s="178"/>
      <c r="AS89" s="182"/>
      <c r="AT89" s="25"/>
    </row>
    <row r="90" spans="1:46" x14ac:dyDescent="0.2">
      <c r="A90" s="167" t="s">
        <v>208</v>
      </c>
      <c r="B90" s="168" t="s">
        <v>414</v>
      </c>
      <c r="C90" s="169">
        <v>7089896.4900000002</v>
      </c>
      <c r="D90" s="170">
        <v>11438042.314999999</v>
      </c>
      <c r="E90" s="170">
        <v>561123.85</v>
      </c>
      <c r="F90" s="170">
        <v>134411.04</v>
      </c>
      <c r="G90" s="170">
        <v>11593370.945</v>
      </c>
      <c r="H90" s="170">
        <v>207582.505</v>
      </c>
      <c r="I90" s="170">
        <v>2153813.5299999998</v>
      </c>
      <c r="J90" s="170">
        <v>2089899.385</v>
      </c>
      <c r="K90" s="170">
        <v>2034869.4750000001</v>
      </c>
      <c r="L90" s="171">
        <v>5790625.3150000004</v>
      </c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9"/>
      <c r="AK90" s="180"/>
      <c r="AL90" s="180"/>
      <c r="AM90" s="180"/>
      <c r="AN90" s="181"/>
      <c r="AO90" s="178"/>
      <c r="AP90" s="178"/>
      <c r="AQ90" s="178"/>
      <c r="AR90" s="178"/>
      <c r="AS90" s="182"/>
      <c r="AT90" s="25"/>
    </row>
    <row r="91" spans="1:46" x14ac:dyDescent="0.2">
      <c r="A91" s="167" t="s">
        <v>210</v>
      </c>
      <c r="B91" s="168" t="s">
        <v>415</v>
      </c>
      <c r="C91" s="169">
        <v>0</v>
      </c>
      <c r="D91" s="170"/>
      <c r="E91" s="170">
        <v>0</v>
      </c>
      <c r="F91" s="170">
        <v>0</v>
      </c>
      <c r="G91" s="170">
        <v>20126227.324999999</v>
      </c>
      <c r="H91" s="170"/>
      <c r="I91" s="170">
        <v>1787237.99</v>
      </c>
      <c r="J91" s="170">
        <v>2061737.375</v>
      </c>
      <c r="K91" s="170">
        <v>125879.59</v>
      </c>
      <c r="L91" s="171">
        <v>2044509.2549999999</v>
      </c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9"/>
      <c r="AK91" s="180"/>
      <c r="AL91" s="180"/>
      <c r="AM91" s="180"/>
      <c r="AN91" s="181"/>
      <c r="AO91" s="178"/>
      <c r="AP91" s="178"/>
      <c r="AQ91" s="178"/>
      <c r="AR91" s="178"/>
      <c r="AS91" s="182"/>
      <c r="AT91" s="25"/>
    </row>
    <row r="92" spans="1:46" x14ac:dyDescent="0.2">
      <c r="A92" s="167" t="s">
        <v>212</v>
      </c>
      <c r="B92" s="168" t="s">
        <v>416</v>
      </c>
      <c r="C92" s="169">
        <v>3858878.55</v>
      </c>
      <c r="D92" s="170">
        <v>6057101.2450000001</v>
      </c>
      <c r="E92" s="170">
        <v>335720.83500000002</v>
      </c>
      <c r="F92" s="170">
        <v>113568.61</v>
      </c>
      <c r="G92" s="170">
        <v>0</v>
      </c>
      <c r="H92" s="170"/>
      <c r="I92" s="170"/>
      <c r="J92" s="170"/>
      <c r="K92" s="170">
        <v>1534386.9</v>
      </c>
      <c r="L92" s="171">
        <v>2517404.13</v>
      </c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178"/>
      <c r="AI92" s="178"/>
      <c r="AJ92" s="179"/>
      <c r="AK92" s="180"/>
      <c r="AL92" s="180"/>
      <c r="AM92" s="180"/>
      <c r="AN92" s="181"/>
      <c r="AO92" s="178"/>
      <c r="AP92" s="178"/>
      <c r="AQ92" s="178"/>
      <c r="AR92" s="178"/>
      <c r="AS92" s="182"/>
      <c r="AT92" s="25"/>
    </row>
    <row r="93" spans="1:46" x14ac:dyDescent="0.2">
      <c r="A93" s="167" t="s">
        <v>214</v>
      </c>
      <c r="B93" s="168" t="s">
        <v>417</v>
      </c>
      <c r="C93" s="169">
        <v>3064145.3</v>
      </c>
      <c r="D93" s="170">
        <v>6305023.2300000004</v>
      </c>
      <c r="E93" s="170">
        <v>370064.17</v>
      </c>
      <c r="F93" s="170">
        <v>59569.57</v>
      </c>
      <c r="G93" s="170">
        <v>13635118.055</v>
      </c>
      <c r="H93" s="170">
        <v>30063.674999999999</v>
      </c>
      <c r="I93" s="170">
        <v>2290524.1949999998</v>
      </c>
      <c r="J93" s="170">
        <v>2328833.5499999998</v>
      </c>
      <c r="K93" s="170">
        <v>1668515.25</v>
      </c>
      <c r="L93" s="171">
        <v>4423140.5650000004</v>
      </c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178"/>
      <c r="AI93" s="178"/>
      <c r="AJ93" s="179"/>
      <c r="AK93" s="180"/>
      <c r="AL93" s="180"/>
      <c r="AM93" s="180"/>
      <c r="AN93" s="181"/>
      <c r="AO93" s="178"/>
      <c r="AP93" s="178"/>
      <c r="AQ93" s="178"/>
      <c r="AR93" s="178"/>
      <c r="AS93" s="182"/>
      <c r="AT93" s="25"/>
    </row>
    <row r="94" spans="1:46" x14ac:dyDescent="0.2">
      <c r="A94" s="167" t="s">
        <v>216</v>
      </c>
      <c r="B94" s="168" t="s">
        <v>418</v>
      </c>
      <c r="C94" s="169">
        <v>2047100.29</v>
      </c>
      <c r="D94" s="170">
        <v>3598099.875</v>
      </c>
      <c r="E94" s="170">
        <v>125696.11</v>
      </c>
      <c r="F94" s="170">
        <v>80185.100000000006</v>
      </c>
      <c r="G94" s="170">
        <v>6481530.0300000003</v>
      </c>
      <c r="H94" s="170">
        <v>0</v>
      </c>
      <c r="I94" s="170">
        <v>1079070.7350000001</v>
      </c>
      <c r="J94" s="170">
        <v>1585073.45</v>
      </c>
      <c r="K94" s="170">
        <v>1233148.6599999999</v>
      </c>
      <c r="L94" s="171">
        <v>4111401.36</v>
      </c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9"/>
      <c r="AK94" s="180"/>
      <c r="AL94" s="180"/>
      <c r="AM94" s="180"/>
      <c r="AN94" s="181"/>
      <c r="AO94" s="178"/>
      <c r="AP94" s="178"/>
      <c r="AQ94" s="178"/>
      <c r="AR94" s="178"/>
      <c r="AS94" s="182"/>
      <c r="AT94" s="25"/>
    </row>
    <row r="95" spans="1:46" x14ac:dyDescent="0.2">
      <c r="A95" s="167" t="s">
        <v>218</v>
      </c>
      <c r="B95" s="168" t="s">
        <v>419</v>
      </c>
      <c r="C95" s="169">
        <v>16158840.595000001</v>
      </c>
      <c r="D95" s="170">
        <v>17934454.02</v>
      </c>
      <c r="E95" s="170">
        <v>2249661.4700000002</v>
      </c>
      <c r="F95" s="170">
        <v>252567.76</v>
      </c>
      <c r="G95" s="170">
        <v>36390125.82</v>
      </c>
      <c r="H95" s="170">
        <v>332132.01</v>
      </c>
      <c r="I95" s="170">
        <v>4477421.9400000004</v>
      </c>
      <c r="J95" s="170">
        <v>11677857.99</v>
      </c>
      <c r="K95" s="170">
        <v>2841131.47</v>
      </c>
      <c r="L95" s="171">
        <v>20044503.640000001</v>
      </c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8"/>
      <c r="AH95" s="178"/>
      <c r="AI95" s="178"/>
      <c r="AJ95" s="179"/>
      <c r="AK95" s="180"/>
      <c r="AL95" s="180"/>
      <c r="AM95" s="180"/>
      <c r="AN95" s="181"/>
      <c r="AO95" s="178"/>
      <c r="AP95" s="178"/>
      <c r="AQ95" s="178"/>
      <c r="AR95" s="178"/>
      <c r="AS95" s="182"/>
      <c r="AT95" s="25"/>
    </row>
    <row r="96" spans="1:46" x14ac:dyDescent="0.2">
      <c r="A96" s="167" t="s">
        <v>220</v>
      </c>
      <c r="B96" s="168" t="s">
        <v>219</v>
      </c>
      <c r="C96" s="169">
        <v>0</v>
      </c>
      <c r="D96" s="170">
        <v>0</v>
      </c>
      <c r="E96" s="170"/>
      <c r="F96" s="170">
        <v>0</v>
      </c>
      <c r="G96" s="170">
        <v>8874409.7550000008</v>
      </c>
      <c r="H96" s="170"/>
      <c r="I96" s="170">
        <v>1102716.1599999999</v>
      </c>
      <c r="J96" s="170">
        <v>1421651.145</v>
      </c>
      <c r="K96" s="170">
        <v>1206901.74</v>
      </c>
      <c r="L96" s="171">
        <v>1920955.825</v>
      </c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78"/>
      <c r="AG96" s="178"/>
      <c r="AH96" s="178"/>
      <c r="AI96" s="178"/>
      <c r="AJ96" s="179"/>
      <c r="AK96" s="180"/>
      <c r="AL96" s="180"/>
      <c r="AM96" s="180"/>
      <c r="AN96" s="181"/>
      <c r="AO96" s="178"/>
      <c r="AP96" s="178"/>
      <c r="AQ96" s="178"/>
      <c r="AR96" s="178"/>
      <c r="AS96" s="182"/>
      <c r="AT96" s="25"/>
    </row>
    <row r="97" spans="1:46" x14ac:dyDescent="0.2">
      <c r="A97" s="167" t="s">
        <v>222</v>
      </c>
      <c r="B97" s="168" t="s">
        <v>221</v>
      </c>
      <c r="C97" s="169">
        <v>3396262.03</v>
      </c>
      <c r="D97" s="170">
        <v>3162980.5550000002</v>
      </c>
      <c r="E97" s="170">
        <v>398929.42</v>
      </c>
      <c r="F97" s="170">
        <v>228490.81</v>
      </c>
      <c r="G97" s="170">
        <v>0</v>
      </c>
      <c r="H97" s="170"/>
      <c r="I97" s="170"/>
      <c r="J97" s="170"/>
      <c r="K97" s="170">
        <v>1206901.74</v>
      </c>
      <c r="L97" s="171">
        <v>2429774.7200000002</v>
      </c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78"/>
      <c r="AH97" s="178"/>
      <c r="AI97" s="178"/>
      <c r="AJ97" s="179"/>
      <c r="AK97" s="180"/>
      <c r="AL97" s="180"/>
      <c r="AM97" s="180"/>
      <c r="AN97" s="181"/>
      <c r="AO97" s="178"/>
      <c r="AP97" s="178"/>
      <c r="AQ97" s="178"/>
      <c r="AR97" s="178"/>
      <c r="AS97" s="182"/>
      <c r="AT97" s="25"/>
    </row>
    <row r="98" spans="1:46" x14ac:dyDescent="0.2">
      <c r="A98" s="167" t="s">
        <v>224</v>
      </c>
      <c r="B98" s="168" t="s">
        <v>420</v>
      </c>
      <c r="C98" s="169">
        <v>10430662.914999999</v>
      </c>
      <c r="D98" s="170">
        <v>10445196.744999999</v>
      </c>
      <c r="E98" s="170">
        <v>2347392.46</v>
      </c>
      <c r="F98" s="170">
        <v>263251.96999999997</v>
      </c>
      <c r="G98" s="170">
        <v>22262333.074999999</v>
      </c>
      <c r="H98" s="170">
        <v>313521.16499999998</v>
      </c>
      <c r="I98" s="170">
        <v>2216476.09</v>
      </c>
      <c r="J98" s="170">
        <v>3248887.91</v>
      </c>
      <c r="K98" s="170">
        <v>2109340.0449999999</v>
      </c>
      <c r="L98" s="171">
        <v>9781471.8000000007</v>
      </c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9"/>
      <c r="AK98" s="180"/>
      <c r="AL98" s="180"/>
      <c r="AM98" s="180"/>
      <c r="AN98" s="181"/>
      <c r="AO98" s="178"/>
      <c r="AP98" s="178"/>
      <c r="AQ98" s="178"/>
      <c r="AR98" s="178"/>
      <c r="AS98" s="182"/>
      <c r="AT98" s="25"/>
    </row>
    <row r="99" spans="1:46" x14ac:dyDescent="0.2">
      <c r="A99" s="167" t="s">
        <v>226</v>
      </c>
      <c r="B99" s="168" t="s">
        <v>421</v>
      </c>
      <c r="C99" s="169">
        <v>5736385.6500000004</v>
      </c>
      <c r="D99" s="170">
        <v>12044640.505000001</v>
      </c>
      <c r="E99" s="170">
        <v>1077273.7250000001</v>
      </c>
      <c r="F99" s="170">
        <v>74694.559999999998</v>
      </c>
      <c r="G99" s="170">
        <v>15598616.24</v>
      </c>
      <c r="H99" s="170"/>
      <c r="I99" s="170">
        <v>2439939.4750000001</v>
      </c>
      <c r="J99" s="170">
        <v>2081508.42</v>
      </c>
      <c r="K99" s="170">
        <v>1774376.37</v>
      </c>
      <c r="L99" s="171">
        <v>6805918.4249999998</v>
      </c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9"/>
      <c r="AK99" s="180"/>
      <c r="AL99" s="180"/>
      <c r="AM99" s="180"/>
      <c r="AN99" s="181"/>
      <c r="AO99" s="178"/>
      <c r="AP99" s="178"/>
      <c r="AQ99" s="178"/>
      <c r="AR99" s="178"/>
      <c r="AS99" s="182"/>
      <c r="AT99" s="25"/>
    </row>
    <row r="100" spans="1:46" x14ac:dyDescent="0.2">
      <c r="A100" s="167" t="s">
        <v>228</v>
      </c>
      <c r="B100" s="168" t="s">
        <v>422</v>
      </c>
      <c r="C100" s="169">
        <v>4299904.84</v>
      </c>
      <c r="D100" s="170">
        <v>4099000.0550000002</v>
      </c>
      <c r="E100" s="170">
        <v>893921.5</v>
      </c>
      <c r="F100" s="170">
        <v>153178.03</v>
      </c>
      <c r="G100" s="170">
        <v>17894221.875</v>
      </c>
      <c r="H100" s="170"/>
      <c r="I100" s="170">
        <v>1688637.77</v>
      </c>
      <c r="J100" s="170">
        <v>1931987.905</v>
      </c>
      <c r="K100" s="170">
        <v>1462514.02</v>
      </c>
      <c r="L100" s="171">
        <v>3850843.02</v>
      </c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9"/>
      <c r="AK100" s="180"/>
      <c r="AL100" s="180"/>
      <c r="AM100" s="180"/>
      <c r="AN100" s="181"/>
      <c r="AO100" s="178"/>
      <c r="AP100" s="178"/>
      <c r="AQ100" s="178"/>
      <c r="AR100" s="178"/>
      <c r="AS100" s="182"/>
      <c r="AT100" s="25"/>
    </row>
    <row r="101" spans="1:46" x14ac:dyDescent="0.2">
      <c r="A101" s="167" t="s">
        <v>230</v>
      </c>
      <c r="B101" s="168" t="s">
        <v>423</v>
      </c>
      <c r="C101" s="169">
        <v>3201786.605</v>
      </c>
      <c r="D101" s="170">
        <v>9803985.1850000005</v>
      </c>
      <c r="E101" s="170">
        <v>464728.08</v>
      </c>
      <c r="F101" s="170">
        <v>1255888.42</v>
      </c>
      <c r="G101" s="170">
        <v>10595369.705</v>
      </c>
      <c r="H101" s="170">
        <v>60127.35</v>
      </c>
      <c r="I101" s="170">
        <v>3077121.835</v>
      </c>
      <c r="J101" s="170">
        <v>4275318.5199999996</v>
      </c>
      <c r="K101" s="170">
        <v>1647269.42</v>
      </c>
      <c r="L101" s="171">
        <v>3400435.0550000002</v>
      </c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  <c r="AJ101" s="179"/>
      <c r="AK101" s="180"/>
      <c r="AL101" s="180"/>
      <c r="AM101" s="180"/>
      <c r="AN101" s="181"/>
      <c r="AO101" s="178"/>
      <c r="AP101" s="178"/>
      <c r="AQ101" s="178"/>
      <c r="AR101" s="178"/>
      <c r="AS101" s="182"/>
      <c r="AT101" s="25"/>
    </row>
    <row r="102" spans="1:46" x14ac:dyDescent="0.2">
      <c r="A102" s="167" t="s">
        <v>232</v>
      </c>
      <c r="B102" s="168" t="s">
        <v>424</v>
      </c>
      <c r="C102" s="169">
        <v>17673552.454999998</v>
      </c>
      <c r="D102" s="170">
        <v>7226523.4550000001</v>
      </c>
      <c r="E102" s="170">
        <v>1900047.1850000001</v>
      </c>
      <c r="F102" s="170">
        <v>142496.88</v>
      </c>
      <c r="G102" s="170">
        <v>27428444.675000001</v>
      </c>
      <c r="H102" s="170">
        <v>105938.66</v>
      </c>
      <c r="I102" s="170">
        <v>7402722.9249999998</v>
      </c>
      <c r="J102" s="170">
        <v>7478899.5899999999</v>
      </c>
      <c r="K102" s="170">
        <v>2448890.44</v>
      </c>
      <c r="L102" s="171">
        <v>18866683.43</v>
      </c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9"/>
      <c r="AK102" s="180"/>
      <c r="AL102" s="180"/>
      <c r="AM102" s="180"/>
      <c r="AN102" s="181"/>
      <c r="AO102" s="178"/>
      <c r="AP102" s="178"/>
      <c r="AQ102" s="178"/>
      <c r="AR102" s="178"/>
      <c r="AS102" s="182"/>
      <c r="AT102" s="25"/>
    </row>
    <row r="103" spans="1:46" x14ac:dyDescent="0.2">
      <c r="A103" s="167" t="s">
        <v>234</v>
      </c>
      <c r="B103" s="168" t="s">
        <v>425</v>
      </c>
      <c r="C103" s="169">
        <v>21897000.75</v>
      </c>
      <c r="D103" s="170">
        <v>7467787.0750000002</v>
      </c>
      <c r="E103" s="170">
        <v>5998567.0449999999</v>
      </c>
      <c r="F103" s="170">
        <v>630796.59499999997</v>
      </c>
      <c r="G103" s="170">
        <v>36113379.274999999</v>
      </c>
      <c r="H103" s="170">
        <v>632768.75</v>
      </c>
      <c r="I103" s="170">
        <v>9425536.2449999992</v>
      </c>
      <c r="J103" s="170">
        <v>11049424.005000001</v>
      </c>
      <c r="K103" s="170">
        <v>2982352.99</v>
      </c>
      <c r="L103" s="171">
        <v>27876008.219999999</v>
      </c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9"/>
      <c r="AK103" s="180"/>
      <c r="AL103" s="180"/>
      <c r="AM103" s="180"/>
      <c r="AN103" s="181"/>
      <c r="AO103" s="178"/>
      <c r="AP103" s="178"/>
      <c r="AQ103" s="178"/>
      <c r="AR103" s="178"/>
      <c r="AS103" s="182"/>
      <c r="AT103" s="25"/>
    </row>
    <row r="104" spans="1:46" x14ac:dyDescent="0.2">
      <c r="A104" s="167" t="s">
        <v>236</v>
      </c>
      <c r="B104" s="168" t="s">
        <v>426</v>
      </c>
      <c r="C104" s="169"/>
      <c r="D104" s="170"/>
      <c r="E104" s="170"/>
      <c r="F104" s="170"/>
      <c r="G104" s="170">
        <v>16801218.625</v>
      </c>
      <c r="H104" s="170"/>
      <c r="I104" s="170">
        <v>1775161.675</v>
      </c>
      <c r="J104" s="170">
        <v>1997959.9950000001</v>
      </c>
      <c r="K104" s="170">
        <v>50787.32</v>
      </c>
      <c r="L104" s="171">
        <v>2414039.6749999998</v>
      </c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78"/>
      <c r="AI104" s="178"/>
      <c r="AJ104" s="179"/>
      <c r="AK104" s="180"/>
      <c r="AL104" s="180"/>
      <c r="AM104" s="180"/>
      <c r="AN104" s="181"/>
      <c r="AO104" s="178"/>
      <c r="AP104" s="178"/>
      <c r="AQ104" s="178"/>
      <c r="AR104" s="178"/>
      <c r="AS104" s="182"/>
      <c r="AT104" s="25"/>
    </row>
    <row r="105" spans="1:46" ht="13.5" thickBot="1" x14ac:dyDescent="0.25">
      <c r="A105" s="183" t="s">
        <v>238</v>
      </c>
      <c r="B105" s="184" t="s">
        <v>427</v>
      </c>
      <c r="C105" s="185">
        <v>0</v>
      </c>
      <c r="D105" s="186"/>
      <c r="E105" s="186"/>
      <c r="F105" s="186">
        <v>60597.9</v>
      </c>
      <c r="G105" s="186">
        <v>6931681.4800000004</v>
      </c>
      <c r="H105" s="186"/>
      <c r="I105" s="186">
        <v>1991851.0549999999</v>
      </c>
      <c r="J105" s="186">
        <v>1495375.345</v>
      </c>
      <c r="K105" s="186">
        <v>66745.399999999994</v>
      </c>
      <c r="L105" s="187">
        <v>1532127.85</v>
      </c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178"/>
      <c r="AI105" s="178"/>
      <c r="AJ105" s="179"/>
      <c r="AK105" s="180"/>
      <c r="AL105" s="180"/>
      <c r="AM105" s="180"/>
      <c r="AN105" s="181"/>
      <c r="AO105" s="178"/>
      <c r="AP105" s="178"/>
      <c r="AQ105" s="178"/>
      <c r="AR105" s="178"/>
      <c r="AS105" s="182"/>
      <c r="AT105" s="25"/>
    </row>
    <row r="106" spans="1:46" ht="13.5" thickTop="1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</row>
    <row r="107" spans="1:46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</row>
  </sheetData>
  <mergeCells count="2">
    <mergeCell ref="C1:L1"/>
    <mergeCell ref="C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35D0-D8B1-4821-8672-9BD667014777}">
  <sheetPr codeName="CD_0"/>
  <dimension ref="A1:AS107"/>
  <sheetViews>
    <sheetView workbookViewId="0"/>
  </sheetViews>
  <sheetFormatPr defaultRowHeight="12.75" x14ac:dyDescent="0.2"/>
  <cols>
    <col min="1" max="1" width="16.42578125" style="9" customWidth="1"/>
    <col min="2" max="2" width="36.85546875" style="9" bestFit="1" customWidth="1"/>
    <col min="3" max="4" width="14.85546875" style="9" bestFit="1" customWidth="1"/>
    <col min="5" max="5" width="21" style="9" bestFit="1" customWidth="1"/>
    <col min="6" max="6" width="19.28515625" style="9" bestFit="1" customWidth="1"/>
    <col min="7" max="10" width="19.28515625" style="9" customWidth="1"/>
    <col min="11" max="11" width="17.42578125" style="9" bestFit="1" customWidth="1"/>
    <col min="12" max="12" width="16" style="9" bestFit="1" customWidth="1"/>
    <col min="13" max="13" width="21.7109375" style="25" bestFit="1" customWidth="1"/>
    <col min="14" max="14" width="13.85546875" style="9" customWidth="1"/>
    <col min="15" max="15" width="13.28515625" style="9" customWidth="1"/>
    <col min="16" max="16" width="13.7109375" style="9" customWidth="1"/>
    <col min="17" max="17" width="19.7109375" style="9" customWidth="1"/>
    <col min="18" max="18" width="25.5703125" style="9" customWidth="1"/>
    <col min="19" max="19" width="13.28515625" style="9" customWidth="1"/>
    <col min="20" max="21" width="16.85546875" style="9" customWidth="1"/>
    <col min="22" max="22" width="18" style="9" customWidth="1"/>
    <col min="23" max="23" width="14" style="9" customWidth="1"/>
    <col min="24" max="24" width="14.5703125" style="9" customWidth="1"/>
    <col min="25" max="25" width="14" style="9" customWidth="1"/>
    <col min="26" max="33" width="15.85546875" style="9" customWidth="1"/>
    <col min="34" max="34" width="22.28515625" style="9" customWidth="1"/>
    <col min="35" max="35" width="18.140625" style="9" customWidth="1"/>
    <col min="36" max="36" width="10.7109375" style="9" customWidth="1"/>
    <col min="37" max="39" width="16.7109375" style="9" customWidth="1"/>
    <col min="40" max="40" width="13.7109375" style="9" customWidth="1"/>
    <col min="41" max="42" width="13.42578125" style="9" bestFit="1" customWidth="1"/>
    <col min="43" max="43" width="12.28515625" style="9" bestFit="1" customWidth="1"/>
    <col min="44" max="45" width="14.42578125" style="9" customWidth="1"/>
    <col min="46" max="16384" width="9.140625" style="9"/>
  </cols>
  <sheetData>
    <row r="1" spans="1:45" s="152" customFormat="1" ht="15.75" customHeight="1" thickBot="1" x14ac:dyDescent="0.3">
      <c r="A1" s="151"/>
      <c r="B1" s="73"/>
      <c r="C1" s="266" t="s">
        <v>320</v>
      </c>
      <c r="D1" s="267"/>
      <c r="E1" s="267"/>
      <c r="F1" s="267"/>
      <c r="G1" s="267"/>
      <c r="H1" s="267"/>
      <c r="I1" s="267"/>
      <c r="J1" s="267"/>
      <c r="K1" s="267"/>
      <c r="L1" s="268"/>
      <c r="M1" s="266" t="s">
        <v>428</v>
      </c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8"/>
      <c r="AK1" s="266" t="s">
        <v>429</v>
      </c>
      <c r="AL1" s="267"/>
      <c r="AM1" s="267"/>
      <c r="AN1" s="268"/>
      <c r="AO1" s="266" t="s">
        <v>430</v>
      </c>
      <c r="AP1" s="267"/>
      <c r="AQ1" s="267"/>
      <c r="AR1" s="268"/>
      <c r="AS1" s="189" t="s">
        <v>431</v>
      </c>
    </row>
    <row r="2" spans="1:45" s="152" customFormat="1" ht="21.75" customHeight="1" thickBot="1" x14ac:dyDescent="0.3">
      <c r="A2" s="128"/>
      <c r="B2" s="73"/>
      <c r="C2" s="266" t="s">
        <v>321</v>
      </c>
      <c r="D2" s="267"/>
      <c r="E2" s="267"/>
      <c r="F2" s="267"/>
      <c r="G2" s="267"/>
      <c r="H2" s="267"/>
      <c r="I2" s="267"/>
      <c r="J2" s="267"/>
      <c r="K2" s="267"/>
      <c r="L2" s="268"/>
      <c r="M2" s="266" t="s">
        <v>432</v>
      </c>
      <c r="N2" s="267"/>
      <c r="O2" s="267"/>
      <c r="P2" s="267"/>
      <c r="Q2" s="268"/>
      <c r="R2" s="266" t="s">
        <v>322</v>
      </c>
      <c r="S2" s="267"/>
      <c r="T2" s="267"/>
      <c r="U2" s="267"/>
      <c r="V2" s="268"/>
      <c r="W2" s="266" t="s">
        <v>323</v>
      </c>
      <c r="X2" s="267"/>
      <c r="Y2" s="190" t="s">
        <v>324</v>
      </c>
      <c r="Z2" s="154" t="s">
        <v>325</v>
      </c>
      <c r="AA2" s="154" t="s">
        <v>326</v>
      </c>
      <c r="AB2" s="266" t="s">
        <v>327</v>
      </c>
      <c r="AC2" s="267"/>
      <c r="AD2" s="268"/>
      <c r="AE2" s="266" t="s">
        <v>328</v>
      </c>
      <c r="AF2" s="267"/>
      <c r="AG2" s="268"/>
      <c r="AH2" s="189" t="s">
        <v>433</v>
      </c>
      <c r="AI2" s="269" t="s">
        <v>434</v>
      </c>
      <c r="AJ2" s="270"/>
      <c r="AK2" s="191" t="s">
        <v>435</v>
      </c>
      <c r="AL2" s="261" t="s">
        <v>436</v>
      </c>
      <c r="AM2" s="262"/>
      <c r="AN2" s="69" t="s">
        <v>437</v>
      </c>
      <c r="AO2" s="261" t="s">
        <v>438</v>
      </c>
      <c r="AP2" s="263"/>
      <c r="AQ2" s="263"/>
      <c r="AR2" s="262"/>
      <c r="AS2" s="189" t="s">
        <v>431</v>
      </c>
    </row>
    <row r="3" spans="1:45" s="152" customFormat="1" ht="13.5" hidden="1" thickBot="1" x14ac:dyDescent="0.3">
      <c r="A3" s="153"/>
      <c r="B3" s="73"/>
      <c r="C3" s="154"/>
      <c r="D3" s="155"/>
      <c r="E3" s="155"/>
      <c r="F3" s="155"/>
      <c r="G3" s="155"/>
      <c r="H3" s="155"/>
      <c r="I3" s="155"/>
      <c r="J3" s="155"/>
      <c r="K3" s="155"/>
      <c r="L3" s="156"/>
      <c r="M3" s="154"/>
      <c r="N3" s="155"/>
      <c r="O3" s="155"/>
      <c r="P3" s="155"/>
      <c r="Q3" s="156"/>
      <c r="R3" s="154"/>
      <c r="S3" s="155"/>
      <c r="T3" s="155"/>
      <c r="U3" s="155"/>
      <c r="V3" s="155"/>
      <c r="W3" s="155"/>
      <c r="X3" s="155"/>
      <c r="Y3" s="156"/>
      <c r="Z3" s="154"/>
      <c r="AA3" s="154"/>
      <c r="AB3" s="154"/>
      <c r="AC3" s="154"/>
      <c r="AD3" s="154"/>
      <c r="AE3" s="154"/>
      <c r="AF3" s="154"/>
      <c r="AG3" s="154"/>
      <c r="AH3" s="192"/>
      <c r="AI3" s="193"/>
      <c r="AJ3" s="193"/>
      <c r="AK3" s="191"/>
      <c r="AL3" s="191"/>
      <c r="AM3" s="194"/>
      <c r="AN3" s="194"/>
      <c r="AO3" s="195"/>
      <c r="AP3" s="196"/>
      <c r="AQ3" s="196"/>
      <c r="AR3" s="197"/>
      <c r="AS3" s="74"/>
    </row>
    <row r="4" spans="1:45" s="152" customFormat="1" ht="45" customHeight="1" thickBot="1" x14ac:dyDescent="0.3">
      <c r="A4" s="198" t="s">
        <v>281</v>
      </c>
      <c r="B4" s="198" t="s">
        <v>282</v>
      </c>
      <c r="C4" s="199" t="s">
        <v>17</v>
      </c>
      <c r="D4" s="200" t="s">
        <v>322</v>
      </c>
      <c r="E4" s="200" t="s">
        <v>323</v>
      </c>
      <c r="F4" s="200" t="s">
        <v>324</v>
      </c>
      <c r="G4" s="200" t="s">
        <v>325</v>
      </c>
      <c r="H4" s="200" t="s">
        <v>326</v>
      </c>
      <c r="I4" s="200" t="s">
        <v>327</v>
      </c>
      <c r="J4" s="200" t="s">
        <v>328</v>
      </c>
      <c r="K4" s="200" t="s">
        <v>25</v>
      </c>
      <c r="L4" s="201" t="s">
        <v>329</v>
      </c>
      <c r="M4" s="202" t="s">
        <v>439</v>
      </c>
      <c r="N4" s="203" t="s">
        <v>440</v>
      </c>
      <c r="O4" s="203" t="s">
        <v>441</v>
      </c>
      <c r="P4" s="203" t="s">
        <v>442</v>
      </c>
      <c r="Q4" s="204" t="s">
        <v>443</v>
      </c>
      <c r="R4" s="202" t="s">
        <v>444</v>
      </c>
      <c r="S4" s="203" t="s">
        <v>445</v>
      </c>
      <c r="T4" s="203" t="s">
        <v>446</v>
      </c>
      <c r="U4" s="203" t="s">
        <v>447</v>
      </c>
      <c r="V4" s="205" t="s">
        <v>448</v>
      </c>
      <c r="W4" s="206" t="s">
        <v>449</v>
      </c>
      <c r="X4" s="203" t="s">
        <v>450</v>
      </c>
      <c r="Y4" s="204" t="s">
        <v>451</v>
      </c>
      <c r="Z4" s="207" t="s">
        <v>452</v>
      </c>
      <c r="AA4" s="207" t="s">
        <v>453</v>
      </c>
      <c r="AB4" s="207" t="s">
        <v>454</v>
      </c>
      <c r="AC4" s="207" t="s">
        <v>455</v>
      </c>
      <c r="AD4" s="207" t="s">
        <v>456</v>
      </c>
      <c r="AE4" s="207" t="s">
        <v>457</v>
      </c>
      <c r="AF4" s="207" t="s">
        <v>458</v>
      </c>
      <c r="AG4" s="207" t="s">
        <v>459</v>
      </c>
      <c r="AH4" s="207" t="s">
        <v>460</v>
      </c>
      <c r="AI4" s="204" t="s">
        <v>461</v>
      </c>
      <c r="AJ4" s="208" t="s">
        <v>462</v>
      </c>
      <c r="AK4" s="209" t="s">
        <v>463</v>
      </c>
      <c r="AL4" s="209" t="s">
        <v>464</v>
      </c>
      <c r="AM4" s="209" t="s">
        <v>465</v>
      </c>
      <c r="AN4" s="210" t="s">
        <v>466</v>
      </c>
      <c r="AO4" s="202" t="s">
        <v>467</v>
      </c>
      <c r="AP4" s="200" t="s">
        <v>468</v>
      </c>
      <c r="AQ4" s="204" t="s">
        <v>469</v>
      </c>
      <c r="AR4" s="207" t="s">
        <v>470</v>
      </c>
      <c r="AS4" s="211" t="s">
        <v>431</v>
      </c>
    </row>
    <row r="5" spans="1:45" s="25" customFormat="1" x14ac:dyDescent="0.2">
      <c r="A5" s="99" t="s">
        <v>38</v>
      </c>
      <c r="B5" s="99" t="s">
        <v>330</v>
      </c>
      <c r="C5" s="102">
        <f t="shared" ref="C5:C68" si="0">2327.9856*M5+3666.4429*N5+15645.4437*O5+15645.4437*P5+279770.2922*Q5</f>
        <v>2073228.8288769999</v>
      </c>
      <c r="D5" s="136">
        <f t="shared" ref="D5:D68" si="1">2855.5628*R5+11103.2371*S5+23253.3823*T5+315.9553*U5+214.5233*V5</f>
        <v>1295699.8928</v>
      </c>
      <c r="E5" s="136">
        <f t="shared" ref="E5:E68" si="2">1.489*W5+2.5387*X5</f>
        <v>942474.24910000002</v>
      </c>
      <c r="F5" s="136">
        <f t="shared" ref="F5:F68" si="3">6.121*Y5</f>
        <v>27544.500000000004</v>
      </c>
      <c r="G5" s="136">
        <f t="shared" ref="G5:G68" si="4">Z5</f>
        <v>0</v>
      </c>
      <c r="H5" s="136">
        <f t="shared" ref="H5:H68" si="5">2863.207*AA5</f>
        <v>0</v>
      </c>
      <c r="I5" s="136">
        <f>IF(SUM(AB5:AD5) &gt; 0,738847.7915+277.6197*AB5+767.2944*AC5+1660.4795*AD5,0)</f>
        <v>0</v>
      </c>
      <c r="J5" s="136">
        <f>IF(SUM(AE5:AG5) &gt; 0,336440.7036+997.3105*AE5+2945.6348*AF5+1952.3183*AG5,0)</f>
        <v>0</v>
      </c>
      <c r="K5" s="136">
        <f t="shared" ref="K5:K68" si="6">1.3366*24641.8131*(AH5^0.3942)</f>
        <v>1189037.6059579267</v>
      </c>
      <c r="L5" s="109">
        <f t="shared" ref="L5:L68" si="7">IF(AJ5="t+r", 1.4147*1.6347*(AI5^0.9851), IF(AJ5="t", 1.1533*0.5024*(AI5^1.0597), IF(AJ5="r", 1.3329*94.6535*(AI5^0.6629),"FEJL")))</f>
        <v>3534409.6712440001</v>
      </c>
      <c r="M5" s="111">
        <v>27.47</v>
      </c>
      <c r="N5" s="103">
        <v>395.14</v>
      </c>
      <c r="O5" s="103">
        <v>35.29</v>
      </c>
      <c r="P5" s="103"/>
      <c r="Q5" s="104">
        <v>0.03</v>
      </c>
      <c r="R5" s="103"/>
      <c r="S5" s="103">
        <v>17</v>
      </c>
      <c r="T5" s="103">
        <v>28</v>
      </c>
      <c r="U5" s="103">
        <v>922</v>
      </c>
      <c r="V5" s="104">
        <v>767</v>
      </c>
      <c r="W5" s="103">
        <v>220674</v>
      </c>
      <c r="X5" s="103">
        <v>241813</v>
      </c>
      <c r="Y5" s="104">
        <v>4500</v>
      </c>
      <c r="Z5" s="110">
        <v>0</v>
      </c>
      <c r="AA5" s="110"/>
      <c r="AB5" s="110"/>
      <c r="AC5" s="110"/>
      <c r="AD5" s="110"/>
      <c r="AE5" s="110"/>
      <c r="AF5" s="110"/>
      <c r="AG5" s="110"/>
      <c r="AH5" s="110">
        <v>8935</v>
      </c>
      <c r="AI5" s="110">
        <v>2529660</v>
      </c>
      <c r="AJ5" s="212" t="s">
        <v>471</v>
      </c>
      <c r="AK5" s="213">
        <v>32233</v>
      </c>
      <c r="AL5" s="214">
        <v>243.23</v>
      </c>
      <c r="AM5" s="214">
        <v>214.7</v>
      </c>
      <c r="AN5" s="215">
        <v>0.13252065945812605</v>
      </c>
      <c r="AO5" s="111"/>
      <c r="AP5" s="103">
        <v>52014307.200000003</v>
      </c>
      <c r="AQ5" s="104">
        <v>1224139.24</v>
      </c>
      <c r="AR5" s="105">
        <v>53238446.439999998</v>
      </c>
      <c r="AS5" s="147">
        <v>47.081288853818201</v>
      </c>
    </row>
    <row r="6" spans="1:45" x14ac:dyDescent="0.2">
      <c r="A6" s="99" t="s">
        <v>40</v>
      </c>
      <c r="B6" s="99" t="s">
        <v>331</v>
      </c>
      <c r="C6" s="102">
        <f t="shared" si="0"/>
        <v>2171692.5133600002</v>
      </c>
      <c r="D6" s="136">
        <f t="shared" si="1"/>
        <v>2406603.4632999999</v>
      </c>
      <c r="E6" s="136">
        <f t="shared" si="2"/>
        <v>209246.70199999999</v>
      </c>
      <c r="F6" s="136">
        <f t="shared" si="3"/>
        <v>26087.702000000001</v>
      </c>
      <c r="G6" s="136">
        <f t="shared" si="4"/>
        <v>4426907.793234136</v>
      </c>
      <c r="H6" s="136">
        <f t="shared" si="5"/>
        <v>0</v>
      </c>
      <c r="I6" s="136">
        <f t="shared" ref="I6:I69" si="8">IF(SUM(AB6:AD6) &gt; 0,738847.7915+277.6197*AB6+767.2944*AC6+1660.4795*AD6,0)</f>
        <v>902671.17647000006</v>
      </c>
      <c r="J6" s="136">
        <f t="shared" ref="J6:J69" si="9">IF(SUM(AE6:AG6) &gt; 0,336440.7036+997.3105*AE6+2945.6348*AF6+1952.3183*AG6,0)</f>
        <v>924953.62965000002</v>
      </c>
      <c r="K6" s="136">
        <f t="shared" si="6"/>
        <v>1173297.6461104983</v>
      </c>
      <c r="L6" s="109">
        <f t="shared" si="7"/>
        <v>2015345.5057415839</v>
      </c>
      <c r="M6" s="111">
        <v>69.75</v>
      </c>
      <c r="N6" s="103">
        <v>275.05</v>
      </c>
      <c r="O6" s="103">
        <v>24.81</v>
      </c>
      <c r="P6" s="103"/>
      <c r="Q6" s="104">
        <v>2.19</v>
      </c>
      <c r="R6" s="103">
        <v>305</v>
      </c>
      <c r="S6" s="103">
        <v>22</v>
      </c>
      <c r="T6" s="103">
        <v>54</v>
      </c>
      <c r="U6" s="103">
        <v>113</v>
      </c>
      <c r="V6" s="104"/>
      <c r="W6" s="103">
        <v>24454</v>
      </c>
      <c r="X6" s="103">
        <v>68080</v>
      </c>
      <c r="Y6" s="104">
        <v>4262</v>
      </c>
      <c r="Z6" s="110">
        <v>4426907.793234136</v>
      </c>
      <c r="AA6" s="110"/>
      <c r="AB6" s="110">
        <v>590.1</v>
      </c>
      <c r="AC6" s="110"/>
      <c r="AD6" s="110"/>
      <c r="AE6" s="110">
        <v>590.1</v>
      </c>
      <c r="AF6" s="110"/>
      <c r="AG6" s="110"/>
      <c r="AH6" s="110">
        <v>8638</v>
      </c>
      <c r="AI6" s="110">
        <v>1071755</v>
      </c>
      <c r="AJ6" s="212" t="s">
        <v>472</v>
      </c>
      <c r="AK6" s="213">
        <v>12211</v>
      </c>
      <c r="AL6" s="214">
        <v>258.55</v>
      </c>
      <c r="AM6" s="214">
        <v>113.25</v>
      </c>
      <c r="AN6" s="215">
        <v>4.7228775865403208E-2</v>
      </c>
      <c r="AO6" s="111">
        <v>8120088.1399999997</v>
      </c>
      <c r="AP6" s="103">
        <v>36656684.07</v>
      </c>
      <c r="AQ6" s="104">
        <v>775442.45</v>
      </c>
      <c r="AR6" s="105">
        <v>45552214.659999996</v>
      </c>
      <c r="AS6" s="147">
        <v>35.061312877773801</v>
      </c>
    </row>
    <row r="7" spans="1:45" x14ac:dyDescent="0.2">
      <c r="A7" s="99" t="s">
        <v>42</v>
      </c>
      <c r="B7" s="99" t="s">
        <v>332</v>
      </c>
      <c r="C7" s="102">
        <f t="shared" si="0"/>
        <v>7421203.6768840002</v>
      </c>
      <c r="D7" s="136">
        <f t="shared" si="1"/>
        <v>14590074.3683</v>
      </c>
      <c r="E7" s="136">
        <f t="shared" si="2"/>
        <v>669297.56740000006</v>
      </c>
      <c r="F7" s="136">
        <f t="shared" si="3"/>
        <v>575582.11400000006</v>
      </c>
      <c r="G7" s="136">
        <f t="shared" si="4"/>
        <v>20165711.10538061</v>
      </c>
      <c r="H7" s="136">
        <f t="shared" si="5"/>
        <v>186108.45499999999</v>
      </c>
      <c r="I7" s="136">
        <f t="shared" si="8"/>
        <v>1272988.0943</v>
      </c>
      <c r="J7" s="136">
        <f t="shared" si="9"/>
        <v>2607261.3671000004</v>
      </c>
      <c r="K7" s="136">
        <f t="shared" si="6"/>
        <v>2061852.9170391804</v>
      </c>
      <c r="L7" s="109">
        <f t="shared" si="7"/>
        <v>5947138.2255981117</v>
      </c>
      <c r="M7" s="111">
        <v>1187.8699999999999</v>
      </c>
      <c r="N7" s="103">
        <v>1001.24</v>
      </c>
      <c r="O7" s="103">
        <v>12.88</v>
      </c>
      <c r="P7" s="103"/>
      <c r="Q7" s="104">
        <v>2.8</v>
      </c>
      <c r="R7" s="103">
        <v>80</v>
      </c>
      <c r="S7" s="103">
        <v>76</v>
      </c>
      <c r="T7" s="103">
        <v>199</v>
      </c>
      <c r="U7" s="103">
        <v>24898</v>
      </c>
      <c r="V7" s="104">
        <v>4772</v>
      </c>
      <c r="W7" s="103">
        <v>128633</v>
      </c>
      <c r="X7" s="103">
        <v>188192</v>
      </c>
      <c r="Y7" s="104">
        <v>94034</v>
      </c>
      <c r="Z7" s="110">
        <v>20165711.10538061</v>
      </c>
      <c r="AA7" s="110">
        <v>65</v>
      </c>
      <c r="AB7" s="110">
        <v>1924</v>
      </c>
      <c r="AC7" s="110"/>
      <c r="AD7" s="110"/>
      <c r="AE7" s="110">
        <v>936</v>
      </c>
      <c r="AF7" s="110"/>
      <c r="AG7" s="110">
        <v>685</v>
      </c>
      <c r="AH7" s="110">
        <v>36103</v>
      </c>
      <c r="AI7" s="110">
        <v>3214862</v>
      </c>
      <c r="AJ7" s="212" t="s">
        <v>472</v>
      </c>
      <c r="AK7" s="213">
        <v>40537</v>
      </c>
      <c r="AL7" s="214">
        <v>1669.44</v>
      </c>
      <c r="AM7" s="214">
        <v>535.35</v>
      </c>
      <c r="AN7" s="215">
        <v>2.4281795092965307E-2</v>
      </c>
      <c r="AO7" s="111">
        <v>13565654.23</v>
      </c>
      <c r="AP7" s="103">
        <v>158187836.08000001</v>
      </c>
      <c r="AQ7" s="104">
        <v>6774293.3300000001</v>
      </c>
      <c r="AR7" s="105">
        <v>178527783.63999999</v>
      </c>
      <c r="AS7" s="147">
        <v>32.256190305062098</v>
      </c>
    </row>
    <row r="8" spans="1:45" x14ac:dyDescent="0.2">
      <c r="A8" s="188" t="s">
        <v>44</v>
      </c>
      <c r="B8" s="99" t="s">
        <v>333</v>
      </c>
      <c r="C8" s="102">
        <f t="shared" si="0"/>
        <v>6884807.2473750003</v>
      </c>
      <c r="D8" s="136">
        <f t="shared" si="1"/>
        <v>9855391.8875000011</v>
      </c>
      <c r="E8" s="136">
        <f t="shared" si="2"/>
        <v>1159479.2304</v>
      </c>
      <c r="F8" s="136">
        <f t="shared" si="3"/>
        <v>36285.288</v>
      </c>
      <c r="G8" s="136">
        <f t="shared" si="4"/>
        <v>13265906.509054262</v>
      </c>
      <c r="H8" s="136">
        <f t="shared" si="5"/>
        <v>2863.2069999999999</v>
      </c>
      <c r="I8" s="136">
        <f t="shared" si="8"/>
        <v>1771718.70551</v>
      </c>
      <c r="J8" s="136">
        <f t="shared" si="9"/>
        <v>1247284.38325</v>
      </c>
      <c r="K8" s="136">
        <f t="shared" si="6"/>
        <v>1713670.2424086418</v>
      </c>
      <c r="L8" s="109">
        <f t="shared" si="7"/>
        <v>4463081.352067031</v>
      </c>
      <c r="M8" s="111">
        <v>520.53</v>
      </c>
      <c r="N8" s="103">
        <v>1033.6099999999999</v>
      </c>
      <c r="O8" s="103">
        <v>41.16</v>
      </c>
      <c r="P8" s="103"/>
      <c r="Q8" s="104">
        <v>4.43</v>
      </c>
      <c r="R8" s="103">
        <v>163</v>
      </c>
      <c r="S8" s="103">
        <v>89</v>
      </c>
      <c r="T8" s="103">
        <v>151</v>
      </c>
      <c r="U8" s="103">
        <v>11831</v>
      </c>
      <c r="V8" s="104">
        <v>5372</v>
      </c>
      <c r="W8" s="103">
        <v>171400</v>
      </c>
      <c r="X8" s="103">
        <v>356192</v>
      </c>
      <c r="Y8" s="104">
        <v>5928</v>
      </c>
      <c r="Z8" s="110">
        <v>13265906.509054262</v>
      </c>
      <c r="AA8" s="110">
        <v>1</v>
      </c>
      <c r="AB8" s="110">
        <v>293.3</v>
      </c>
      <c r="AC8" s="110">
        <v>1240</v>
      </c>
      <c r="AD8" s="110"/>
      <c r="AE8" s="110">
        <v>913.3</v>
      </c>
      <c r="AF8" s="110"/>
      <c r="AG8" s="110"/>
      <c r="AH8" s="110">
        <v>22582</v>
      </c>
      <c r="AI8" s="110">
        <v>2402168</v>
      </c>
      <c r="AJ8" s="212" t="s">
        <v>472</v>
      </c>
      <c r="AK8" s="213">
        <v>22638</v>
      </c>
      <c r="AL8" s="214">
        <v>1075.74</v>
      </c>
      <c r="AM8" s="214">
        <v>523.99</v>
      </c>
      <c r="AN8" s="215">
        <v>2.1044118467287636E-2</v>
      </c>
      <c r="AO8" s="111">
        <v>13185827.59</v>
      </c>
      <c r="AP8" s="103">
        <v>135165526.40000001</v>
      </c>
      <c r="AQ8" s="104">
        <v>5717146.6699999999</v>
      </c>
      <c r="AR8" s="105">
        <v>154068500.66</v>
      </c>
      <c r="AS8" s="147">
        <v>38.147933536572701</v>
      </c>
    </row>
    <row r="9" spans="1:45" x14ac:dyDescent="0.2">
      <c r="A9" s="99" t="s">
        <v>46</v>
      </c>
      <c r="B9" s="99" t="s">
        <v>334</v>
      </c>
      <c r="C9" s="102">
        <f t="shared" si="0"/>
        <v>0</v>
      </c>
      <c r="D9" s="136">
        <f t="shared" si="1"/>
        <v>211053.50150000001</v>
      </c>
      <c r="E9" s="136">
        <f t="shared" si="2"/>
        <v>11678.02</v>
      </c>
      <c r="F9" s="136">
        <f t="shared" si="3"/>
        <v>20811.400000000001</v>
      </c>
      <c r="G9" s="136">
        <f t="shared" si="4"/>
        <v>16841323.733034607</v>
      </c>
      <c r="H9" s="136">
        <f t="shared" si="5"/>
        <v>0</v>
      </c>
      <c r="I9" s="136">
        <f t="shared" si="8"/>
        <v>1433306.2770300002</v>
      </c>
      <c r="J9" s="136">
        <f t="shared" si="9"/>
        <v>1196321.8167000001</v>
      </c>
      <c r="K9" s="136">
        <f t="shared" si="6"/>
        <v>43285.270946158009</v>
      </c>
      <c r="L9" s="109">
        <f t="shared" si="7"/>
        <v>1677533.7177012034</v>
      </c>
      <c r="M9" s="111"/>
      <c r="N9" s="103"/>
      <c r="O9" s="103"/>
      <c r="P9" s="103"/>
      <c r="Q9" s="104"/>
      <c r="R9" s="103"/>
      <c r="S9" s="103"/>
      <c r="T9" s="103">
        <v>5</v>
      </c>
      <c r="U9" s="103">
        <v>300</v>
      </c>
      <c r="V9" s="104"/>
      <c r="W9" s="103"/>
      <c r="X9" s="103">
        <v>4600</v>
      </c>
      <c r="Y9" s="104">
        <v>3400</v>
      </c>
      <c r="Z9" s="110">
        <v>16841323.733034607</v>
      </c>
      <c r="AA9" s="110"/>
      <c r="AB9" s="110">
        <v>500.6</v>
      </c>
      <c r="AC9" s="110">
        <v>361.9</v>
      </c>
      <c r="AD9" s="110">
        <v>167.3</v>
      </c>
      <c r="AE9" s="110">
        <v>862.2</v>
      </c>
      <c r="AF9" s="110"/>
      <c r="AG9" s="110"/>
      <c r="AH9" s="110">
        <v>2</v>
      </c>
      <c r="AI9" s="110">
        <v>1662466</v>
      </c>
      <c r="AJ9" s="212" t="s">
        <v>473</v>
      </c>
      <c r="AK9" s="213">
        <v>2</v>
      </c>
      <c r="AL9" s="214"/>
      <c r="AM9" s="214"/>
      <c r="AN9" s="215"/>
      <c r="AO9" s="111">
        <v>18876208.949999999</v>
      </c>
      <c r="AP9" s="103">
        <v>1525772.67</v>
      </c>
      <c r="AQ9" s="104">
        <v>686133.33</v>
      </c>
      <c r="AR9" s="105">
        <v>21088114.949999999</v>
      </c>
      <c r="AS9" s="147">
        <v>13.8999263339535</v>
      </c>
    </row>
    <row r="10" spans="1:45" x14ac:dyDescent="0.2">
      <c r="A10" s="99" t="s">
        <v>48</v>
      </c>
      <c r="B10" s="99" t="s">
        <v>335</v>
      </c>
      <c r="C10" s="102">
        <f t="shared" si="0"/>
        <v>4949153.3445599992</v>
      </c>
      <c r="D10" s="136">
        <f t="shared" si="1"/>
        <v>8501107.7010999992</v>
      </c>
      <c r="E10" s="136">
        <f t="shared" si="2"/>
        <v>825839.79790000001</v>
      </c>
      <c r="F10" s="136">
        <f t="shared" si="3"/>
        <v>35134.54</v>
      </c>
      <c r="G10" s="136">
        <f t="shared" si="4"/>
        <v>0</v>
      </c>
      <c r="H10" s="136">
        <f t="shared" si="5"/>
        <v>363627.28899999999</v>
      </c>
      <c r="I10" s="136">
        <f t="shared" si="8"/>
        <v>0</v>
      </c>
      <c r="J10" s="136">
        <f t="shared" si="9"/>
        <v>0</v>
      </c>
      <c r="K10" s="136">
        <f t="shared" si="6"/>
        <v>1549674.8298911401</v>
      </c>
      <c r="L10" s="109">
        <f t="shared" si="7"/>
        <v>2195522.0505659343</v>
      </c>
      <c r="M10" s="111">
        <v>651</v>
      </c>
      <c r="N10" s="103">
        <v>761</v>
      </c>
      <c r="O10" s="103"/>
      <c r="P10" s="103"/>
      <c r="Q10" s="104">
        <v>2.2999999999999998</v>
      </c>
      <c r="R10" s="103">
        <v>892</v>
      </c>
      <c r="S10" s="103"/>
      <c r="T10" s="103">
        <v>250</v>
      </c>
      <c r="U10" s="103">
        <v>445</v>
      </c>
      <c r="V10" s="104"/>
      <c r="W10" s="103">
        <v>230006</v>
      </c>
      <c r="X10" s="103">
        <v>190397</v>
      </c>
      <c r="Y10" s="104">
        <v>5740</v>
      </c>
      <c r="Z10" s="110">
        <v>0</v>
      </c>
      <c r="AA10" s="110">
        <v>127</v>
      </c>
      <c r="AB10" s="110"/>
      <c r="AC10" s="110"/>
      <c r="AD10" s="110"/>
      <c r="AE10" s="110"/>
      <c r="AF10" s="110"/>
      <c r="AG10" s="110"/>
      <c r="AH10" s="110">
        <v>17496</v>
      </c>
      <c r="AI10" s="110">
        <v>1614107</v>
      </c>
      <c r="AJ10" s="212" t="s">
        <v>471</v>
      </c>
      <c r="AK10" s="213">
        <v>22652</v>
      </c>
      <c r="AL10" s="214">
        <v>995.3</v>
      </c>
      <c r="AM10" s="214">
        <v>419</v>
      </c>
      <c r="AN10" s="215">
        <v>2.2758967145584248E-2</v>
      </c>
      <c r="AO10" s="111">
        <v>58220.79</v>
      </c>
      <c r="AP10" s="103">
        <v>92452291.840000004</v>
      </c>
      <c r="AQ10" s="104">
        <v>1950653.33</v>
      </c>
      <c r="AR10" s="105">
        <v>94461165.959999993</v>
      </c>
      <c r="AS10" s="147">
        <v>32.164348710673103</v>
      </c>
    </row>
    <row r="11" spans="1:45" x14ac:dyDescent="0.2">
      <c r="A11" s="99" t="s">
        <v>50</v>
      </c>
      <c r="B11" s="99" t="s">
        <v>336</v>
      </c>
      <c r="C11" s="102">
        <f t="shared" si="0"/>
        <v>2381780.867571</v>
      </c>
      <c r="D11" s="136">
        <f t="shared" si="1"/>
        <v>1215275.0969</v>
      </c>
      <c r="E11" s="136">
        <f t="shared" si="2"/>
        <v>434234.48019999999</v>
      </c>
      <c r="F11" s="136">
        <f t="shared" si="3"/>
        <v>174295.47500000001</v>
      </c>
      <c r="G11" s="136">
        <f t="shared" si="4"/>
        <v>1896798.4616732199</v>
      </c>
      <c r="H11" s="136">
        <f t="shared" si="5"/>
        <v>0</v>
      </c>
      <c r="I11" s="136">
        <f t="shared" si="8"/>
        <v>835534.5588440001</v>
      </c>
      <c r="J11" s="136">
        <f t="shared" si="9"/>
        <v>424413.46280500002</v>
      </c>
      <c r="K11" s="136">
        <f t="shared" si="6"/>
        <v>1259931.8660315438</v>
      </c>
      <c r="L11" s="109">
        <f t="shared" si="7"/>
        <v>2723866.3476395058</v>
      </c>
      <c r="M11" s="111">
        <v>77.900000000000006</v>
      </c>
      <c r="N11" s="103">
        <v>409.39</v>
      </c>
      <c r="O11" s="103"/>
      <c r="P11" s="103"/>
      <c r="Q11" s="104">
        <v>2.5</v>
      </c>
      <c r="R11" s="103"/>
      <c r="S11" s="103">
        <v>59</v>
      </c>
      <c r="T11" s="103">
        <v>5</v>
      </c>
      <c r="U11" s="103">
        <v>1405</v>
      </c>
      <c r="V11" s="104"/>
      <c r="W11" s="103"/>
      <c r="X11" s="103">
        <v>171046</v>
      </c>
      <c r="Y11" s="104">
        <v>28475</v>
      </c>
      <c r="Z11" s="110">
        <v>1896798.4616732199</v>
      </c>
      <c r="AA11" s="110"/>
      <c r="AB11" s="110"/>
      <c r="AC11" s="110">
        <v>126.01</v>
      </c>
      <c r="AD11" s="110"/>
      <c r="AE11" s="110">
        <v>88.21</v>
      </c>
      <c r="AF11" s="110"/>
      <c r="AG11" s="110"/>
      <c r="AH11" s="110">
        <v>10349</v>
      </c>
      <c r="AI11" s="110">
        <v>1455160</v>
      </c>
      <c r="AJ11" s="212" t="s">
        <v>472</v>
      </c>
      <c r="AK11" s="213">
        <v>16075</v>
      </c>
      <c r="AL11" s="214">
        <v>402.49</v>
      </c>
      <c r="AM11" s="214">
        <v>87.3</v>
      </c>
      <c r="AN11" s="215">
        <v>3.9938880469079979E-2</v>
      </c>
      <c r="AO11" s="111">
        <v>955218.74</v>
      </c>
      <c r="AP11" s="103">
        <v>52164213.729999997</v>
      </c>
      <c r="AQ11" s="104">
        <v>1829706.67</v>
      </c>
      <c r="AR11" s="105">
        <v>54949139.140000001</v>
      </c>
      <c r="AS11" s="147">
        <v>38.543496700466399</v>
      </c>
    </row>
    <row r="12" spans="1:45" x14ac:dyDescent="0.2">
      <c r="A12" s="99" t="s">
        <v>52</v>
      </c>
      <c r="B12" s="99" t="s">
        <v>337</v>
      </c>
      <c r="C12" s="102">
        <f t="shared" si="0"/>
        <v>6983.9567999999999</v>
      </c>
      <c r="D12" s="136">
        <f t="shared" si="1"/>
        <v>7740281.4068</v>
      </c>
      <c r="E12" s="136">
        <f t="shared" si="2"/>
        <v>0</v>
      </c>
      <c r="F12" s="136">
        <f t="shared" si="3"/>
        <v>257082.00000000003</v>
      </c>
      <c r="G12" s="136">
        <f t="shared" si="4"/>
        <v>74420050.710777104</v>
      </c>
      <c r="H12" s="136">
        <f t="shared" si="5"/>
        <v>0</v>
      </c>
      <c r="I12" s="136">
        <f t="shared" si="8"/>
        <v>25835513.026699997</v>
      </c>
      <c r="J12" s="136">
        <f t="shared" si="9"/>
        <v>27515164.996199999</v>
      </c>
      <c r="K12" s="136">
        <f t="shared" si="6"/>
        <v>74760.498561130677</v>
      </c>
      <c r="L12" s="109">
        <f t="shared" si="7"/>
        <v>15129520.886804001</v>
      </c>
      <c r="M12" s="111">
        <v>3</v>
      </c>
      <c r="N12" s="103"/>
      <c r="O12" s="103"/>
      <c r="P12" s="103"/>
      <c r="Q12" s="104"/>
      <c r="R12" s="103"/>
      <c r="S12" s="103"/>
      <c r="T12" s="103"/>
      <c r="U12" s="103">
        <v>1111</v>
      </c>
      <c r="V12" s="104">
        <v>34445</v>
      </c>
      <c r="W12" s="103"/>
      <c r="X12" s="103"/>
      <c r="Y12" s="104">
        <v>42000</v>
      </c>
      <c r="Z12" s="110">
        <v>74420050.710777104</v>
      </c>
      <c r="AA12" s="110"/>
      <c r="AB12" s="110"/>
      <c r="AC12" s="110">
        <v>32708</v>
      </c>
      <c r="AD12" s="110"/>
      <c r="AE12" s="110">
        <v>116</v>
      </c>
      <c r="AF12" s="110"/>
      <c r="AG12" s="110">
        <v>13862</v>
      </c>
      <c r="AH12" s="110">
        <v>8</v>
      </c>
      <c r="AI12" s="110">
        <v>45880123</v>
      </c>
      <c r="AJ12" s="212" t="s">
        <v>473</v>
      </c>
      <c r="AK12" s="213">
        <v>8</v>
      </c>
      <c r="AL12" s="214">
        <v>3</v>
      </c>
      <c r="AM12" s="214"/>
      <c r="AN12" s="215">
        <v>2.6666666666666666E-3</v>
      </c>
      <c r="AO12" s="111">
        <v>247081928.02000001</v>
      </c>
      <c r="AP12" s="103">
        <v>9385595.4000000004</v>
      </c>
      <c r="AQ12" s="104">
        <v>4696705.33</v>
      </c>
      <c r="AR12" s="105">
        <v>261164228.75</v>
      </c>
      <c r="AS12" s="147">
        <v>21.672294433728101</v>
      </c>
    </row>
    <row r="13" spans="1:45" x14ac:dyDescent="0.2">
      <c r="A13" s="99" t="s">
        <v>54</v>
      </c>
      <c r="B13" s="99" t="s">
        <v>338</v>
      </c>
      <c r="C13" s="102">
        <f t="shared" si="0"/>
        <v>218293.011894</v>
      </c>
      <c r="D13" s="136">
        <f t="shared" si="1"/>
        <v>4642386.1726000002</v>
      </c>
      <c r="E13" s="136">
        <f t="shared" si="2"/>
        <v>0</v>
      </c>
      <c r="F13" s="136">
        <f t="shared" si="3"/>
        <v>911416.9</v>
      </c>
      <c r="G13" s="136">
        <f t="shared" si="4"/>
        <v>24281506.215475049</v>
      </c>
      <c r="H13" s="136">
        <f t="shared" si="5"/>
        <v>0</v>
      </c>
      <c r="I13" s="136">
        <f t="shared" si="8"/>
        <v>7714321.1819000002</v>
      </c>
      <c r="J13" s="136">
        <f t="shared" si="9"/>
        <v>12575524.1263</v>
      </c>
      <c r="K13" s="136">
        <f t="shared" si="6"/>
        <v>81634.571232638642</v>
      </c>
      <c r="L13" s="109">
        <f t="shared" si="7"/>
        <v>6553062.9420678541</v>
      </c>
      <c r="M13" s="111">
        <v>19.82</v>
      </c>
      <c r="N13" s="103">
        <v>34.92</v>
      </c>
      <c r="O13" s="103">
        <v>2.82</v>
      </c>
      <c r="P13" s="103"/>
      <c r="Q13" s="104"/>
      <c r="R13" s="103"/>
      <c r="S13" s="103"/>
      <c r="T13" s="103"/>
      <c r="U13" s="103">
        <v>3000</v>
      </c>
      <c r="V13" s="104">
        <v>17222</v>
      </c>
      <c r="W13" s="103"/>
      <c r="X13" s="103"/>
      <c r="Y13" s="104">
        <v>148900</v>
      </c>
      <c r="Z13" s="110">
        <v>24281506.215475049</v>
      </c>
      <c r="AA13" s="110"/>
      <c r="AB13" s="110"/>
      <c r="AC13" s="110">
        <v>9091</v>
      </c>
      <c r="AD13" s="110"/>
      <c r="AE13" s="110"/>
      <c r="AF13" s="110"/>
      <c r="AG13" s="110">
        <v>6269</v>
      </c>
      <c r="AH13" s="110">
        <v>10</v>
      </c>
      <c r="AI13" s="110">
        <v>12985425</v>
      </c>
      <c r="AJ13" s="212" t="s">
        <v>473</v>
      </c>
      <c r="AK13" s="213">
        <v>10</v>
      </c>
      <c r="AL13" s="214">
        <v>57.56</v>
      </c>
      <c r="AM13" s="214"/>
      <c r="AN13" s="215">
        <v>1.7373175816539263E-4</v>
      </c>
      <c r="AO13" s="111">
        <v>52739407.149999999</v>
      </c>
      <c r="AP13" s="103">
        <v>31057805.210000001</v>
      </c>
      <c r="AQ13" s="104">
        <v>1991704.19</v>
      </c>
      <c r="AR13" s="105">
        <v>85788916.549999997</v>
      </c>
      <c r="AS13" s="147">
        <v>36.3940941500978</v>
      </c>
    </row>
    <row r="14" spans="1:45" x14ac:dyDescent="0.2">
      <c r="A14" s="99" t="s">
        <v>56</v>
      </c>
      <c r="B14" s="99" t="s">
        <v>339</v>
      </c>
      <c r="C14" s="102">
        <f t="shared" si="0"/>
        <v>2986653.8581350003</v>
      </c>
      <c r="D14" s="136">
        <f t="shared" si="1"/>
        <v>3344886.6660000002</v>
      </c>
      <c r="E14" s="136">
        <f t="shared" si="2"/>
        <v>4315.79</v>
      </c>
      <c r="F14" s="136">
        <f t="shared" si="3"/>
        <v>275445</v>
      </c>
      <c r="G14" s="136">
        <f t="shared" si="4"/>
        <v>10514902.789973123</v>
      </c>
      <c r="H14" s="136">
        <f t="shared" si="5"/>
        <v>0</v>
      </c>
      <c r="I14" s="136">
        <f t="shared" si="8"/>
        <v>1082865.2022500001</v>
      </c>
      <c r="J14" s="136">
        <f t="shared" si="9"/>
        <v>1404061.5938499998</v>
      </c>
      <c r="K14" s="136">
        <f t="shared" si="6"/>
        <v>1567944.3724159403</v>
      </c>
      <c r="L14" s="109">
        <f t="shared" si="7"/>
        <v>3127941.1788665759</v>
      </c>
      <c r="M14" s="111">
        <v>347.57</v>
      </c>
      <c r="N14" s="103">
        <v>550.41</v>
      </c>
      <c r="O14" s="103"/>
      <c r="P14" s="103"/>
      <c r="Q14" s="104">
        <v>0.56999999999999995</v>
      </c>
      <c r="R14" s="103">
        <v>38</v>
      </c>
      <c r="S14" s="103">
        <v>91</v>
      </c>
      <c r="T14" s="103">
        <v>88</v>
      </c>
      <c r="U14" s="103">
        <v>107</v>
      </c>
      <c r="V14" s="104">
        <v>680</v>
      </c>
      <c r="W14" s="103"/>
      <c r="X14" s="103">
        <v>1700</v>
      </c>
      <c r="Y14" s="104">
        <v>45000</v>
      </c>
      <c r="Z14" s="110">
        <v>10514902.789973123</v>
      </c>
      <c r="AA14" s="110"/>
      <c r="AB14" s="110">
        <v>1070.5</v>
      </c>
      <c r="AC14" s="110"/>
      <c r="AD14" s="110">
        <v>28.2</v>
      </c>
      <c r="AE14" s="110">
        <v>1070.5</v>
      </c>
      <c r="AF14" s="110"/>
      <c r="AG14" s="110"/>
      <c r="AH14" s="110">
        <v>18024</v>
      </c>
      <c r="AI14" s="110">
        <v>1674527</v>
      </c>
      <c r="AJ14" s="212" t="s">
        <v>472</v>
      </c>
      <c r="AK14" s="213">
        <v>27079</v>
      </c>
      <c r="AL14" s="214">
        <v>702.25</v>
      </c>
      <c r="AM14" s="214">
        <v>196.3</v>
      </c>
      <c r="AN14" s="215">
        <v>3.8560341758632967E-2</v>
      </c>
      <c r="AO14" s="111">
        <v>7554301.2300000004</v>
      </c>
      <c r="AP14" s="103">
        <v>66118182.140000001</v>
      </c>
      <c r="AQ14" s="104">
        <v>1650049.18</v>
      </c>
      <c r="AR14" s="105">
        <v>75322532.549999997</v>
      </c>
      <c r="AS14" s="147">
        <v>38.817990431164802</v>
      </c>
    </row>
    <row r="15" spans="1:45" ht="14.25" customHeight="1" x14ac:dyDescent="0.2">
      <c r="A15" s="99" t="s">
        <v>58</v>
      </c>
      <c r="B15" s="99" t="s">
        <v>340</v>
      </c>
      <c r="C15" s="102">
        <f t="shared" si="0"/>
        <v>2197409.8424</v>
      </c>
      <c r="D15" s="136">
        <f t="shared" si="1"/>
        <v>863883.93150000006</v>
      </c>
      <c r="E15" s="136">
        <f t="shared" si="2"/>
        <v>484768.79389999999</v>
      </c>
      <c r="F15" s="136">
        <f t="shared" si="3"/>
        <v>267408.12700000004</v>
      </c>
      <c r="G15" s="136">
        <f t="shared" si="4"/>
        <v>0</v>
      </c>
      <c r="H15" s="136">
        <f t="shared" si="5"/>
        <v>0</v>
      </c>
      <c r="I15" s="136">
        <f t="shared" si="8"/>
        <v>0</v>
      </c>
      <c r="J15" s="136">
        <f t="shared" si="9"/>
        <v>0</v>
      </c>
      <c r="K15" s="136">
        <f t="shared" si="6"/>
        <v>1008439.8104239149</v>
      </c>
      <c r="L15" s="109">
        <f t="shared" si="7"/>
        <v>2449439.6359276096</v>
      </c>
      <c r="M15" s="111">
        <v>17</v>
      </c>
      <c r="N15" s="103">
        <v>206</v>
      </c>
      <c r="O15" s="103">
        <v>36</v>
      </c>
      <c r="P15" s="103"/>
      <c r="Q15" s="104">
        <v>3</v>
      </c>
      <c r="R15" s="103">
        <v>3</v>
      </c>
      <c r="S15" s="103">
        <v>1</v>
      </c>
      <c r="T15" s="103">
        <v>20</v>
      </c>
      <c r="U15" s="103">
        <v>1200</v>
      </c>
      <c r="V15" s="104"/>
      <c r="W15" s="103">
        <v>49128</v>
      </c>
      <c r="X15" s="103">
        <v>162137</v>
      </c>
      <c r="Y15" s="104">
        <v>43687</v>
      </c>
      <c r="Z15" s="110">
        <v>0</v>
      </c>
      <c r="AA15" s="110"/>
      <c r="AB15" s="110"/>
      <c r="AC15" s="110"/>
      <c r="AD15" s="110"/>
      <c r="AE15" s="110"/>
      <c r="AF15" s="110"/>
      <c r="AG15" s="110"/>
      <c r="AH15" s="110">
        <v>5883</v>
      </c>
      <c r="AI15" s="110">
        <v>1789714</v>
      </c>
      <c r="AJ15" s="212" t="s">
        <v>471</v>
      </c>
      <c r="AK15" s="213">
        <v>22369</v>
      </c>
      <c r="AL15" s="214">
        <v>158</v>
      </c>
      <c r="AM15" s="214">
        <v>104</v>
      </c>
      <c r="AN15" s="215">
        <v>0.14157594936708862</v>
      </c>
      <c r="AO15" s="111"/>
      <c r="AP15" s="103">
        <v>32668149.190000001</v>
      </c>
      <c r="AQ15" s="104">
        <v>72922.36</v>
      </c>
      <c r="AR15" s="105">
        <v>32741071.550000001</v>
      </c>
      <c r="AS15" s="147">
        <v>49.045778376030597</v>
      </c>
    </row>
    <row r="16" spans="1:45" x14ac:dyDescent="0.2">
      <c r="A16" s="99" t="s">
        <v>60</v>
      </c>
      <c r="B16" s="99" t="s">
        <v>341</v>
      </c>
      <c r="C16" s="102">
        <f t="shared" si="0"/>
        <v>2928240.4973999998</v>
      </c>
      <c r="D16" s="136">
        <f t="shared" si="1"/>
        <v>2275978.9612000003</v>
      </c>
      <c r="E16" s="136">
        <f t="shared" si="2"/>
        <v>148589.1458</v>
      </c>
      <c r="F16" s="136">
        <f t="shared" si="3"/>
        <v>164042.80000000002</v>
      </c>
      <c r="G16" s="136">
        <f t="shared" si="4"/>
        <v>5318503.905563985</v>
      </c>
      <c r="H16" s="136">
        <f t="shared" si="5"/>
        <v>0</v>
      </c>
      <c r="I16" s="136">
        <f t="shared" si="8"/>
        <v>1186973.01</v>
      </c>
      <c r="J16" s="136">
        <f t="shared" si="9"/>
        <v>1117368.0236</v>
      </c>
      <c r="K16" s="136">
        <f t="shared" si="6"/>
        <v>1362337.0890087488</v>
      </c>
      <c r="L16" s="109">
        <f t="shared" si="7"/>
        <v>2237733.7717212178</v>
      </c>
      <c r="M16" s="111">
        <v>204</v>
      </c>
      <c r="N16" s="103">
        <v>388</v>
      </c>
      <c r="O16" s="103">
        <v>48</v>
      </c>
      <c r="P16" s="103"/>
      <c r="Q16" s="104">
        <v>1</v>
      </c>
      <c r="R16" s="103">
        <v>6</v>
      </c>
      <c r="S16" s="103">
        <v>20</v>
      </c>
      <c r="T16" s="103">
        <v>61</v>
      </c>
      <c r="U16" s="103">
        <v>1957</v>
      </c>
      <c r="V16" s="104"/>
      <c r="W16" s="103">
        <v>30000</v>
      </c>
      <c r="X16" s="103">
        <v>40934</v>
      </c>
      <c r="Y16" s="104">
        <v>26800</v>
      </c>
      <c r="Z16" s="110">
        <v>5318503.905563985</v>
      </c>
      <c r="AA16" s="110"/>
      <c r="AB16" s="110">
        <v>400</v>
      </c>
      <c r="AC16" s="110"/>
      <c r="AD16" s="110">
        <v>203</v>
      </c>
      <c r="AE16" s="110"/>
      <c r="AF16" s="110"/>
      <c r="AG16" s="110">
        <v>400</v>
      </c>
      <c r="AH16" s="110">
        <v>12618</v>
      </c>
      <c r="AI16" s="110">
        <v>1191906</v>
      </c>
      <c r="AJ16" s="212" t="s">
        <v>472</v>
      </c>
      <c r="AK16" s="213">
        <v>16901</v>
      </c>
      <c r="AL16" s="214">
        <v>461</v>
      </c>
      <c r="AM16" s="214">
        <v>180</v>
      </c>
      <c r="AN16" s="215">
        <v>3.6661605206073755E-2</v>
      </c>
      <c r="AO16" s="111">
        <v>5157527.7699999996</v>
      </c>
      <c r="AP16" s="103">
        <v>53621663.329999998</v>
      </c>
      <c r="AQ16" s="104">
        <v>1410453.11</v>
      </c>
      <c r="AR16" s="105">
        <v>60189644.210000001</v>
      </c>
      <c r="AS16" s="147">
        <v>37.160168509341602</v>
      </c>
    </row>
    <row r="17" spans="1:45" x14ac:dyDescent="0.2">
      <c r="A17" s="99" t="s">
        <v>62</v>
      </c>
      <c r="B17" s="99" t="s">
        <v>342</v>
      </c>
      <c r="C17" s="102">
        <f t="shared" si="0"/>
        <v>3406109.485384</v>
      </c>
      <c r="D17" s="136">
        <f t="shared" si="1"/>
        <v>4594828.8079000004</v>
      </c>
      <c r="E17" s="136">
        <f t="shared" si="2"/>
        <v>455352.33600000001</v>
      </c>
      <c r="F17" s="136">
        <f t="shared" si="3"/>
        <v>151604.92800000001</v>
      </c>
      <c r="G17" s="136">
        <f t="shared" si="4"/>
        <v>4941386.5607666802</v>
      </c>
      <c r="H17" s="136">
        <f t="shared" si="5"/>
        <v>8589.6209999999992</v>
      </c>
      <c r="I17" s="136">
        <f t="shared" si="8"/>
        <v>1051234.3115099999</v>
      </c>
      <c r="J17" s="136">
        <f t="shared" si="9"/>
        <v>861823.875</v>
      </c>
      <c r="K17" s="136">
        <f t="shared" si="6"/>
        <v>1475987.3750958915</v>
      </c>
      <c r="L17" s="109">
        <f t="shared" si="7"/>
        <v>2927025.2016961952</v>
      </c>
      <c r="M17" s="111">
        <v>142.09</v>
      </c>
      <c r="N17" s="103">
        <v>482.9</v>
      </c>
      <c r="O17" s="103">
        <v>55.86</v>
      </c>
      <c r="P17" s="103"/>
      <c r="Q17" s="104">
        <v>1.54</v>
      </c>
      <c r="R17" s="103">
        <v>59</v>
      </c>
      <c r="S17" s="103">
        <v>48</v>
      </c>
      <c r="T17" s="103">
        <v>96</v>
      </c>
      <c r="U17" s="103">
        <v>4137</v>
      </c>
      <c r="V17" s="104">
        <v>1650</v>
      </c>
      <c r="W17" s="103">
        <v>42734</v>
      </c>
      <c r="X17" s="103">
        <v>154300</v>
      </c>
      <c r="Y17" s="104">
        <v>24768</v>
      </c>
      <c r="Z17" s="110">
        <v>4941386.5607666802</v>
      </c>
      <c r="AA17" s="110">
        <v>3</v>
      </c>
      <c r="AB17" s="110">
        <v>406.3</v>
      </c>
      <c r="AC17" s="110"/>
      <c r="AD17" s="110">
        <v>120.2</v>
      </c>
      <c r="AE17" s="110">
        <v>526.79999999999995</v>
      </c>
      <c r="AF17" s="110"/>
      <c r="AG17" s="110"/>
      <c r="AH17" s="110">
        <v>15462</v>
      </c>
      <c r="AI17" s="110">
        <v>1565395</v>
      </c>
      <c r="AJ17" s="212" t="s">
        <v>472</v>
      </c>
      <c r="AK17" s="213">
        <v>20523</v>
      </c>
      <c r="AL17" s="214">
        <v>436.24</v>
      </c>
      <c r="AM17" s="214">
        <v>246.15</v>
      </c>
      <c r="AN17" s="215">
        <v>4.7045204474601136E-2</v>
      </c>
      <c r="AO17" s="111">
        <v>4253105.38</v>
      </c>
      <c r="AP17" s="103">
        <v>68888574.659999996</v>
      </c>
      <c r="AQ17" s="104">
        <v>1019247.45</v>
      </c>
      <c r="AR17" s="105">
        <v>74160927.489999995</v>
      </c>
      <c r="AS17" s="147">
        <v>37.276656018350302</v>
      </c>
    </row>
    <row r="18" spans="1:45" x14ac:dyDescent="0.2">
      <c r="A18" s="99" t="s">
        <v>64</v>
      </c>
      <c r="B18" s="99" t="s">
        <v>343</v>
      </c>
      <c r="C18" s="102">
        <f t="shared" si="0"/>
        <v>12248647.393550999</v>
      </c>
      <c r="D18" s="136">
        <f t="shared" si="1"/>
        <v>5805624.0305000003</v>
      </c>
      <c r="E18" s="136">
        <f t="shared" si="2"/>
        <v>1554204.4799000002</v>
      </c>
      <c r="F18" s="136">
        <f t="shared" si="3"/>
        <v>588558.63400000008</v>
      </c>
      <c r="G18" s="136">
        <f t="shared" si="4"/>
        <v>16205078.394962553</v>
      </c>
      <c r="H18" s="136">
        <f t="shared" si="5"/>
        <v>0</v>
      </c>
      <c r="I18" s="136">
        <f t="shared" si="8"/>
        <v>1648990.6546700001</v>
      </c>
      <c r="J18" s="136">
        <f t="shared" si="9"/>
        <v>1950547.85543</v>
      </c>
      <c r="K18" s="136">
        <f t="shared" si="6"/>
        <v>2001920.2794321598</v>
      </c>
      <c r="L18" s="109">
        <f t="shared" si="7"/>
        <v>7208569.0380240157</v>
      </c>
      <c r="M18" s="111">
        <v>687.21</v>
      </c>
      <c r="N18" s="103">
        <v>1362.47</v>
      </c>
      <c r="O18" s="103">
        <v>74.52</v>
      </c>
      <c r="P18" s="103"/>
      <c r="Q18" s="104">
        <v>16.04</v>
      </c>
      <c r="R18" s="103">
        <v>5</v>
      </c>
      <c r="S18" s="103">
        <v>64</v>
      </c>
      <c r="T18" s="103">
        <v>217</v>
      </c>
      <c r="U18" s="103">
        <v>110</v>
      </c>
      <c r="V18" s="104"/>
      <c r="W18" s="103">
        <v>409155</v>
      </c>
      <c r="X18" s="103">
        <v>372227</v>
      </c>
      <c r="Y18" s="104">
        <v>96154</v>
      </c>
      <c r="Z18" s="110">
        <v>16205078.394962553</v>
      </c>
      <c r="AA18" s="110"/>
      <c r="AB18" s="110">
        <v>688.42</v>
      </c>
      <c r="AC18" s="110">
        <v>937.09</v>
      </c>
      <c r="AD18" s="110"/>
      <c r="AE18" s="110">
        <v>1618.46</v>
      </c>
      <c r="AF18" s="110"/>
      <c r="AG18" s="110"/>
      <c r="AH18" s="110">
        <v>33500</v>
      </c>
      <c r="AI18" s="110">
        <v>3908111.57</v>
      </c>
      <c r="AJ18" s="212" t="s">
        <v>472</v>
      </c>
      <c r="AK18" s="213">
        <v>35320</v>
      </c>
      <c r="AL18" s="214">
        <v>1456.53</v>
      </c>
      <c r="AM18" s="214">
        <v>683.71</v>
      </c>
      <c r="AN18" s="215">
        <v>2.4249414704812122E-2</v>
      </c>
      <c r="AO18" s="111">
        <v>15001243.57</v>
      </c>
      <c r="AP18" s="103">
        <v>224816387.69</v>
      </c>
      <c r="AQ18" s="104">
        <v>3450991.57</v>
      </c>
      <c r="AR18" s="105">
        <v>243268622.83000001</v>
      </c>
      <c r="AS18" s="147">
        <v>36.903088135051703</v>
      </c>
    </row>
    <row r="19" spans="1:45" x14ac:dyDescent="0.2">
      <c r="A19" s="99" t="s">
        <v>66</v>
      </c>
      <c r="B19" s="99" t="s">
        <v>344</v>
      </c>
      <c r="C19" s="102">
        <f t="shared" si="0"/>
        <v>12259759.342309002</v>
      </c>
      <c r="D19" s="136">
        <f t="shared" si="1"/>
        <v>8159821.3655400006</v>
      </c>
      <c r="E19" s="136">
        <f t="shared" si="2"/>
        <v>1577331.4443000001</v>
      </c>
      <c r="F19" s="136">
        <f t="shared" si="3"/>
        <v>242318.14800000002</v>
      </c>
      <c r="G19" s="136">
        <f t="shared" si="4"/>
        <v>38871733.991189435</v>
      </c>
      <c r="H19" s="136">
        <f t="shared" si="5"/>
        <v>25768.862999999998</v>
      </c>
      <c r="I19" s="136">
        <f t="shared" si="8"/>
        <v>3737844.4365000003</v>
      </c>
      <c r="J19" s="136">
        <f t="shared" si="9"/>
        <v>3340324.4313000003</v>
      </c>
      <c r="K19" s="136">
        <f t="shared" si="6"/>
        <v>2451358.2159093036</v>
      </c>
      <c r="L19" s="109">
        <f t="shared" si="7"/>
        <v>15422289.507330267</v>
      </c>
      <c r="M19" s="111">
        <v>818.25</v>
      </c>
      <c r="N19" s="103">
        <v>1900.23</v>
      </c>
      <c r="O19" s="103">
        <v>100.84</v>
      </c>
      <c r="P19" s="103"/>
      <c r="Q19" s="104">
        <v>6.47</v>
      </c>
      <c r="R19" s="103">
        <v>123</v>
      </c>
      <c r="S19" s="103">
        <v>150</v>
      </c>
      <c r="T19" s="103">
        <v>223</v>
      </c>
      <c r="U19" s="103">
        <v>3030.8</v>
      </c>
      <c r="V19" s="104"/>
      <c r="W19" s="103">
        <v>270486</v>
      </c>
      <c r="X19" s="103">
        <v>462669</v>
      </c>
      <c r="Y19" s="104">
        <v>39588</v>
      </c>
      <c r="Z19" s="110">
        <v>38871733.991189435</v>
      </c>
      <c r="AA19" s="110">
        <v>9</v>
      </c>
      <c r="AB19" s="110">
        <v>1050</v>
      </c>
      <c r="AC19" s="110">
        <v>2940</v>
      </c>
      <c r="AD19" s="110">
        <v>272</v>
      </c>
      <c r="AE19" s="110">
        <v>2319</v>
      </c>
      <c r="AF19" s="110"/>
      <c r="AG19" s="110">
        <v>354</v>
      </c>
      <c r="AH19" s="110">
        <v>55999</v>
      </c>
      <c r="AI19" s="110">
        <v>8457902</v>
      </c>
      <c r="AJ19" s="212" t="s">
        <v>472</v>
      </c>
      <c r="AK19" s="213">
        <v>96857</v>
      </c>
      <c r="AL19" s="214">
        <v>1995.74</v>
      </c>
      <c r="AM19" s="214">
        <v>830.05</v>
      </c>
      <c r="AN19" s="215">
        <v>4.8531872889254112E-2</v>
      </c>
      <c r="AO19" s="111">
        <v>45955325.850000001</v>
      </c>
      <c r="AP19" s="103">
        <v>215672724.37</v>
      </c>
      <c r="AQ19" s="104">
        <v>9547702.1199999992</v>
      </c>
      <c r="AR19" s="105">
        <v>271175752.33999997</v>
      </c>
      <c r="AS19" s="147">
        <v>37.693533896391102</v>
      </c>
    </row>
    <row r="20" spans="1:45" x14ac:dyDescent="0.2">
      <c r="A20" s="99" t="s">
        <v>68</v>
      </c>
      <c r="B20" s="99" t="s">
        <v>345</v>
      </c>
      <c r="C20" s="102">
        <f t="shared" si="0"/>
        <v>4022555.2407199997</v>
      </c>
      <c r="D20" s="136">
        <f t="shared" si="1"/>
        <v>4116692.0703999996</v>
      </c>
      <c r="E20" s="136">
        <f t="shared" si="2"/>
        <v>1359453.3074999999</v>
      </c>
      <c r="F20" s="136">
        <f t="shared" si="3"/>
        <v>28242.294000000002</v>
      </c>
      <c r="G20" s="136">
        <f t="shared" si="4"/>
        <v>10562992.979025183</v>
      </c>
      <c r="H20" s="136">
        <f t="shared" si="5"/>
        <v>42948.104999999996</v>
      </c>
      <c r="I20" s="136">
        <f t="shared" si="8"/>
        <v>1453954.0407</v>
      </c>
      <c r="J20" s="136">
        <f t="shared" si="9"/>
        <v>1191130.6359999999</v>
      </c>
      <c r="K20" s="136">
        <f t="shared" si="6"/>
        <v>1533554.9200542481</v>
      </c>
      <c r="L20" s="109">
        <f t="shared" si="7"/>
        <v>3386089.6109587238</v>
      </c>
      <c r="M20" s="111">
        <v>462</v>
      </c>
      <c r="N20" s="103">
        <v>758</v>
      </c>
      <c r="O20" s="103"/>
      <c r="P20" s="103"/>
      <c r="Q20" s="104">
        <v>0.6</v>
      </c>
      <c r="R20" s="103">
        <v>4</v>
      </c>
      <c r="S20" s="103">
        <v>224</v>
      </c>
      <c r="T20" s="103">
        <v>56</v>
      </c>
      <c r="U20" s="103">
        <v>1000</v>
      </c>
      <c r="V20" s="104"/>
      <c r="W20" s="103">
        <v>249841</v>
      </c>
      <c r="X20" s="103">
        <v>388955</v>
      </c>
      <c r="Y20" s="104">
        <v>4614</v>
      </c>
      <c r="Z20" s="110">
        <v>10562992.979025183</v>
      </c>
      <c r="AA20" s="110">
        <v>15</v>
      </c>
      <c r="AB20" s="110">
        <v>626</v>
      </c>
      <c r="AC20" s="110"/>
      <c r="AD20" s="110">
        <v>326</v>
      </c>
      <c r="AE20" s="110">
        <v>626</v>
      </c>
      <c r="AF20" s="110"/>
      <c r="AG20" s="110">
        <v>118</v>
      </c>
      <c r="AH20" s="110">
        <v>17038</v>
      </c>
      <c r="AI20" s="110">
        <v>1814901</v>
      </c>
      <c r="AJ20" s="212" t="s">
        <v>472</v>
      </c>
      <c r="AK20" s="213">
        <v>20900</v>
      </c>
      <c r="AL20" s="214">
        <v>738.6</v>
      </c>
      <c r="AM20" s="214">
        <v>482</v>
      </c>
      <c r="AN20" s="215">
        <v>2.8296777687516924E-2</v>
      </c>
      <c r="AO20" s="111">
        <v>9768607.5999999996</v>
      </c>
      <c r="AP20" s="103">
        <v>94725270.019999996</v>
      </c>
      <c r="AQ20" s="104">
        <v>1031800</v>
      </c>
      <c r="AR20" s="105">
        <v>105525677.62</v>
      </c>
      <c r="AS20" s="147">
        <v>35.369408053228099</v>
      </c>
    </row>
    <row r="21" spans="1:45" x14ac:dyDescent="0.2">
      <c r="A21" s="99" t="s">
        <v>70</v>
      </c>
      <c r="B21" s="99" t="s">
        <v>346</v>
      </c>
      <c r="C21" s="102">
        <f t="shared" si="0"/>
        <v>2965644.3970679999</v>
      </c>
      <c r="D21" s="136">
        <f t="shared" si="1"/>
        <v>3866155.0813000002</v>
      </c>
      <c r="E21" s="136">
        <f t="shared" si="2"/>
        <v>355981.59139999998</v>
      </c>
      <c r="F21" s="136">
        <f t="shared" si="3"/>
        <v>41530.985000000001</v>
      </c>
      <c r="G21" s="136">
        <f t="shared" si="4"/>
        <v>0</v>
      </c>
      <c r="H21" s="136">
        <f t="shared" si="5"/>
        <v>254825.42299999998</v>
      </c>
      <c r="I21" s="136">
        <f t="shared" si="8"/>
        <v>0</v>
      </c>
      <c r="J21" s="136">
        <f t="shared" si="9"/>
        <v>0</v>
      </c>
      <c r="K21" s="136">
        <f t="shared" si="6"/>
        <v>1388300.7686171243</v>
      </c>
      <c r="L21" s="109">
        <f t="shared" si="7"/>
        <v>1893450.2920768536</v>
      </c>
      <c r="M21" s="111">
        <v>267.39999999999998</v>
      </c>
      <c r="N21" s="103">
        <v>430</v>
      </c>
      <c r="O21" s="103"/>
      <c r="P21" s="103"/>
      <c r="Q21" s="104">
        <v>2.74</v>
      </c>
      <c r="R21" s="103">
        <v>222</v>
      </c>
      <c r="S21" s="103"/>
      <c r="T21" s="103">
        <v>139</v>
      </c>
      <c r="U21" s="103"/>
      <c r="V21" s="104"/>
      <c r="W21" s="103"/>
      <c r="X21" s="103">
        <v>140222</v>
      </c>
      <c r="Y21" s="104">
        <v>6785</v>
      </c>
      <c r="Z21" s="110">
        <v>0</v>
      </c>
      <c r="AA21" s="110">
        <v>89</v>
      </c>
      <c r="AB21" s="110"/>
      <c r="AC21" s="110"/>
      <c r="AD21" s="110"/>
      <c r="AE21" s="110"/>
      <c r="AF21" s="110"/>
      <c r="AG21" s="110"/>
      <c r="AH21" s="110">
        <v>13237</v>
      </c>
      <c r="AI21" s="110">
        <v>1403686</v>
      </c>
      <c r="AJ21" s="212" t="s">
        <v>471</v>
      </c>
      <c r="AK21" s="213">
        <v>13237</v>
      </c>
      <c r="AL21" s="214">
        <v>484.64</v>
      </c>
      <c r="AM21" s="214">
        <v>215.5</v>
      </c>
      <c r="AN21" s="215">
        <v>2.731305711455926E-2</v>
      </c>
      <c r="AO21" s="111"/>
      <c r="AP21" s="103">
        <v>61255371.229999997</v>
      </c>
      <c r="AQ21" s="104">
        <v>225000</v>
      </c>
      <c r="AR21" s="105">
        <v>61480371.229999997</v>
      </c>
      <c r="AS21" s="147">
        <v>36.932388513362397</v>
      </c>
    </row>
    <row r="22" spans="1:45" x14ac:dyDescent="0.2">
      <c r="A22" s="99" t="s">
        <v>72</v>
      </c>
      <c r="B22" s="99" t="s">
        <v>347</v>
      </c>
      <c r="C22" s="102">
        <f t="shared" si="0"/>
        <v>0</v>
      </c>
      <c r="D22" s="136">
        <f t="shared" si="1"/>
        <v>0</v>
      </c>
      <c r="E22" s="136">
        <f t="shared" si="2"/>
        <v>0</v>
      </c>
      <c r="F22" s="136">
        <f t="shared" si="3"/>
        <v>55854.125000000007</v>
      </c>
      <c r="G22" s="136">
        <f t="shared" si="4"/>
        <v>21702064.86935252</v>
      </c>
      <c r="H22" s="136">
        <f t="shared" si="5"/>
        <v>0</v>
      </c>
      <c r="I22" s="136">
        <f t="shared" si="8"/>
        <v>2093527.7906699998</v>
      </c>
      <c r="J22" s="136">
        <f t="shared" si="9"/>
        <v>1622213.2384000001</v>
      </c>
      <c r="K22" s="136">
        <f t="shared" si="6"/>
        <v>50787.322169710002</v>
      </c>
      <c r="L22" s="109">
        <f t="shared" si="7"/>
        <v>2011414.776252151</v>
      </c>
      <c r="M22" s="111"/>
      <c r="N22" s="103"/>
      <c r="O22" s="103"/>
      <c r="P22" s="103"/>
      <c r="Q22" s="104"/>
      <c r="R22" s="103"/>
      <c r="S22" s="103"/>
      <c r="T22" s="103"/>
      <c r="U22" s="103"/>
      <c r="V22" s="104"/>
      <c r="W22" s="103"/>
      <c r="X22" s="103"/>
      <c r="Y22" s="104">
        <v>9125</v>
      </c>
      <c r="Z22" s="110">
        <v>21702064.86935252</v>
      </c>
      <c r="AA22" s="110"/>
      <c r="AB22" s="110">
        <v>165.1</v>
      </c>
      <c r="AC22" s="110">
        <v>838</v>
      </c>
      <c r="AD22" s="110">
        <v>401</v>
      </c>
      <c r="AE22" s="110">
        <v>349.6</v>
      </c>
      <c r="AF22" s="110"/>
      <c r="AG22" s="110">
        <v>480</v>
      </c>
      <c r="AH22" s="110">
        <v>3</v>
      </c>
      <c r="AI22" s="110">
        <v>2186101</v>
      </c>
      <c r="AJ22" s="212" t="s">
        <v>473</v>
      </c>
      <c r="AK22" s="213">
        <v>3</v>
      </c>
      <c r="AL22" s="214"/>
      <c r="AM22" s="214"/>
      <c r="AN22" s="215"/>
      <c r="AO22" s="111">
        <v>18214347.859999999</v>
      </c>
      <c r="AP22" s="103">
        <v>2113319.58</v>
      </c>
      <c r="AQ22" s="104">
        <v>1012352.47</v>
      </c>
      <c r="AR22" s="105">
        <v>21340019.91</v>
      </c>
      <c r="AS22" s="147">
        <v>25.599867508873398</v>
      </c>
    </row>
    <row r="23" spans="1:45" x14ac:dyDescent="0.2">
      <c r="A23" s="99" t="s">
        <v>74</v>
      </c>
      <c r="B23" s="99" t="s">
        <v>348</v>
      </c>
      <c r="C23" s="102">
        <f t="shared" si="0"/>
        <v>5064281.1202609995</v>
      </c>
      <c r="D23" s="136">
        <f t="shared" si="1"/>
        <v>12239749.625600003</v>
      </c>
      <c r="E23" s="136">
        <f t="shared" si="2"/>
        <v>573749.06579999998</v>
      </c>
      <c r="F23" s="136">
        <f t="shared" si="3"/>
        <v>93003.514570000014</v>
      </c>
      <c r="G23" s="136">
        <f t="shared" si="4"/>
        <v>9753083.7830781993</v>
      </c>
      <c r="H23" s="136">
        <f t="shared" si="5"/>
        <v>186108.45499999999</v>
      </c>
      <c r="I23" s="136">
        <f t="shared" si="8"/>
        <v>3243484.7601999999</v>
      </c>
      <c r="J23" s="136">
        <f t="shared" si="9"/>
        <v>1060488.1266000001</v>
      </c>
      <c r="K23" s="136">
        <f t="shared" si="6"/>
        <v>1801812.7565507458</v>
      </c>
      <c r="L23" s="109">
        <f t="shared" si="7"/>
        <v>4254178.9995236965</v>
      </c>
      <c r="M23" s="111">
        <v>777.33</v>
      </c>
      <c r="N23" s="103">
        <v>577.89</v>
      </c>
      <c r="O23" s="103"/>
      <c r="P23" s="103"/>
      <c r="Q23" s="104">
        <v>4.0599999999999996</v>
      </c>
      <c r="R23" s="103">
        <v>253</v>
      </c>
      <c r="S23" s="103">
        <v>618</v>
      </c>
      <c r="T23" s="103">
        <v>159</v>
      </c>
      <c r="U23" s="103">
        <v>2533</v>
      </c>
      <c r="V23" s="104">
        <v>736</v>
      </c>
      <c r="W23" s="103">
        <v>115916</v>
      </c>
      <c r="X23" s="103">
        <v>158014</v>
      </c>
      <c r="Y23" s="104">
        <v>15194.17</v>
      </c>
      <c r="Z23" s="110">
        <v>9753083.7830781993</v>
      </c>
      <c r="AA23" s="110">
        <v>65</v>
      </c>
      <c r="AB23" s="110">
        <v>726</v>
      </c>
      <c r="AC23" s="110"/>
      <c r="AD23" s="110">
        <v>1387</v>
      </c>
      <c r="AE23" s="110">
        <v>726</v>
      </c>
      <c r="AF23" s="110"/>
      <c r="AG23" s="110"/>
      <c r="AH23" s="110">
        <v>25646</v>
      </c>
      <c r="AI23" s="110">
        <v>2288070.69</v>
      </c>
      <c r="AJ23" s="212" t="s">
        <v>472</v>
      </c>
      <c r="AK23" s="213">
        <v>23928</v>
      </c>
      <c r="AL23" s="214">
        <v>1062.6300000000001</v>
      </c>
      <c r="AM23" s="214">
        <v>296.64999999999998</v>
      </c>
      <c r="AN23" s="215">
        <v>2.2517715479517801E-2</v>
      </c>
      <c r="AO23" s="111">
        <v>8769767.4000000004</v>
      </c>
      <c r="AP23" s="103">
        <v>119262380.95999999</v>
      </c>
      <c r="AQ23" s="104">
        <v>2279000</v>
      </c>
      <c r="AR23" s="105">
        <v>130311148.36</v>
      </c>
      <c r="AS23" s="147">
        <v>38.822332706829698</v>
      </c>
    </row>
    <row r="24" spans="1:45" x14ac:dyDescent="0.2">
      <c r="A24" s="99" t="s">
        <v>76</v>
      </c>
      <c r="B24" s="99" t="s">
        <v>349</v>
      </c>
      <c r="C24" s="102">
        <f t="shared" si="0"/>
        <v>3520045.7829240002</v>
      </c>
      <c r="D24" s="136">
        <f t="shared" si="1"/>
        <v>6586731.4854000006</v>
      </c>
      <c r="E24" s="136">
        <f t="shared" si="2"/>
        <v>480225.97640000004</v>
      </c>
      <c r="F24" s="136">
        <f t="shared" si="3"/>
        <v>93106.531000000003</v>
      </c>
      <c r="G24" s="136">
        <f t="shared" si="4"/>
        <v>11460824.68922003</v>
      </c>
      <c r="H24" s="136">
        <f t="shared" si="5"/>
        <v>0</v>
      </c>
      <c r="I24" s="136">
        <f t="shared" si="8"/>
        <v>1009526.9990000001</v>
      </c>
      <c r="J24" s="136">
        <f t="shared" si="9"/>
        <v>2550859.1105999998</v>
      </c>
      <c r="K24" s="136">
        <f t="shared" si="6"/>
        <v>1622184.3581415564</v>
      </c>
      <c r="L24" s="109">
        <f t="shared" si="7"/>
        <v>5230482.2138382141</v>
      </c>
      <c r="M24" s="111">
        <v>145.59</v>
      </c>
      <c r="N24" s="103">
        <v>459.48</v>
      </c>
      <c r="O24" s="103">
        <v>90.82</v>
      </c>
      <c r="P24" s="103"/>
      <c r="Q24" s="104">
        <v>0.27</v>
      </c>
      <c r="R24" s="103"/>
      <c r="S24" s="103">
        <v>272</v>
      </c>
      <c r="T24" s="103">
        <v>100</v>
      </c>
      <c r="U24" s="103">
        <v>3114</v>
      </c>
      <c r="V24" s="104">
        <v>1200</v>
      </c>
      <c r="W24" s="103">
        <v>12600</v>
      </c>
      <c r="X24" s="103">
        <v>181772</v>
      </c>
      <c r="Y24" s="104">
        <v>15211</v>
      </c>
      <c r="Z24" s="110">
        <v>11460824.68922003</v>
      </c>
      <c r="AA24" s="110"/>
      <c r="AB24" s="110">
        <v>975</v>
      </c>
      <c r="AC24" s="110"/>
      <c r="AD24" s="110"/>
      <c r="AE24" s="110"/>
      <c r="AF24" s="110">
        <v>313</v>
      </c>
      <c r="AG24" s="110">
        <v>662</v>
      </c>
      <c r="AH24" s="110">
        <v>19648</v>
      </c>
      <c r="AI24" s="110">
        <v>2821971</v>
      </c>
      <c r="AJ24" s="212" t="s">
        <v>472</v>
      </c>
      <c r="AK24" s="213">
        <v>38623</v>
      </c>
      <c r="AL24" s="214">
        <v>513.96</v>
      </c>
      <c r="AM24" s="214">
        <v>182.2</v>
      </c>
      <c r="AN24" s="215">
        <v>7.5147871429683238E-2</v>
      </c>
      <c r="AO24" s="111">
        <v>10051382.15</v>
      </c>
      <c r="AP24" s="103">
        <v>71800514.480000004</v>
      </c>
      <c r="AQ24" s="104">
        <v>5981036.3200000003</v>
      </c>
      <c r="AR24" s="105">
        <v>87832932.950000003</v>
      </c>
      <c r="AS24" s="147">
        <v>31.387929647981899</v>
      </c>
    </row>
    <row r="25" spans="1:45" x14ac:dyDescent="0.2">
      <c r="A25" s="99" t="s">
        <v>78</v>
      </c>
      <c r="B25" s="99" t="s">
        <v>350</v>
      </c>
      <c r="C25" s="102">
        <f t="shared" si="0"/>
        <v>2859846.3631000002</v>
      </c>
      <c r="D25" s="136">
        <f t="shared" si="1"/>
        <v>3137522.1726000002</v>
      </c>
      <c r="E25" s="136">
        <f t="shared" si="2"/>
        <v>361338.2684</v>
      </c>
      <c r="F25" s="136">
        <f t="shared" si="3"/>
        <v>65892.565000000002</v>
      </c>
      <c r="G25" s="136">
        <f t="shared" si="4"/>
        <v>4863464.8849892337</v>
      </c>
      <c r="H25" s="136">
        <f t="shared" si="5"/>
        <v>2863.2069999999999</v>
      </c>
      <c r="I25" s="136">
        <f t="shared" si="8"/>
        <v>1018849.74768</v>
      </c>
      <c r="J25" s="136">
        <f t="shared" si="9"/>
        <v>971079.86698000005</v>
      </c>
      <c r="K25" s="136">
        <f t="shared" si="6"/>
        <v>1315526.0767492845</v>
      </c>
      <c r="L25" s="109">
        <f t="shared" si="7"/>
        <v>3300317.6856371253</v>
      </c>
      <c r="M25" s="111">
        <v>150</v>
      </c>
      <c r="N25" s="103">
        <v>494</v>
      </c>
      <c r="O25" s="103"/>
      <c r="P25" s="103"/>
      <c r="Q25" s="104">
        <v>2.5</v>
      </c>
      <c r="R25" s="103">
        <v>15</v>
      </c>
      <c r="S25" s="103">
        <v>106</v>
      </c>
      <c r="T25" s="103">
        <v>64</v>
      </c>
      <c r="U25" s="103">
        <v>690</v>
      </c>
      <c r="V25" s="104">
        <v>986</v>
      </c>
      <c r="W25" s="103">
        <v>48711</v>
      </c>
      <c r="X25" s="103">
        <v>113762</v>
      </c>
      <c r="Y25" s="104">
        <v>10765</v>
      </c>
      <c r="Z25" s="110">
        <v>4863464.8849892337</v>
      </c>
      <c r="AA25" s="110">
        <v>1</v>
      </c>
      <c r="AB25" s="110">
        <v>653.9</v>
      </c>
      <c r="AC25" s="110"/>
      <c r="AD25" s="110">
        <v>59.3</v>
      </c>
      <c r="AE25" s="110">
        <v>551</v>
      </c>
      <c r="AF25" s="110"/>
      <c r="AG25" s="110">
        <v>43.6</v>
      </c>
      <c r="AH25" s="110">
        <v>11547</v>
      </c>
      <c r="AI25" s="110">
        <v>1768242</v>
      </c>
      <c r="AJ25" s="212" t="s">
        <v>472</v>
      </c>
      <c r="AK25" s="213">
        <v>21054</v>
      </c>
      <c r="AL25" s="214">
        <v>376.9</v>
      </c>
      <c r="AM25" s="214">
        <v>269.60000000000002</v>
      </c>
      <c r="AN25" s="215">
        <v>5.5860971079862029E-2</v>
      </c>
      <c r="AO25" s="111">
        <v>4031513.89</v>
      </c>
      <c r="AP25" s="103">
        <v>55033846.280000001</v>
      </c>
      <c r="AQ25" s="104">
        <v>514672.84</v>
      </c>
      <c r="AR25" s="105">
        <v>59580033.009999998</v>
      </c>
      <c r="AS25" s="147">
        <v>38.337807844763702</v>
      </c>
    </row>
    <row r="26" spans="1:45" x14ac:dyDescent="0.2">
      <c r="A26" s="99" t="s">
        <v>80</v>
      </c>
      <c r="B26" s="99" t="s">
        <v>351</v>
      </c>
      <c r="C26" s="102">
        <f t="shared" si="0"/>
        <v>6163111.6067690002</v>
      </c>
      <c r="D26" s="136">
        <f t="shared" si="1"/>
        <v>3692866.0875000004</v>
      </c>
      <c r="E26" s="136">
        <f t="shared" si="2"/>
        <v>1209248.2524000001</v>
      </c>
      <c r="F26" s="136">
        <f t="shared" si="3"/>
        <v>109584.26300000001</v>
      </c>
      <c r="G26" s="136">
        <f t="shared" si="4"/>
        <v>17556302.210550088</v>
      </c>
      <c r="H26" s="136">
        <f t="shared" si="5"/>
        <v>20042.449000000001</v>
      </c>
      <c r="I26" s="136">
        <f t="shared" si="8"/>
        <v>2897246.9386999998</v>
      </c>
      <c r="J26" s="136">
        <f t="shared" si="9"/>
        <v>1766583.9605999999</v>
      </c>
      <c r="K26" s="136">
        <f t="shared" si="6"/>
        <v>1608887.0237729126</v>
      </c>
      <c r="L26" s="109">
        <f t="shared" si="7"/>
        <v>8780577.2772298567</v>
      </c>
      <c r="M26" s="111">
        <v>215.88</v>
      </c>
      <c r="N26" s="103">
        <v>796.03</v>
      </c>
      <c r="O26" s="103">
        <v>83.7</v>
      </c>
      <c r="P26" s="103"/>
      <c r="Q26" s="104">
        <v>5.12</v>
      </c>
      <c r="R26" s="103">
        <v>303</v>
      </c>
      <c r="S26" s="103">
        <v>99</v>
      </c>
      <c r="T26" s="103">
        <v>36</v>
      </c>
      <c r="U26" s="103">
        <v>120</v>
      </c>
      <c r="V26" s="104">
        <v>3978</v>
      </c>
      <c r="W26" s="103">
        <v>304156</v>
      </c>
      <c r="X26" s="103">
        <v>297932</v>
      </c>
      <c r="Y26" s="104">
        <v>17903</v>
      </c>
      <c r="Z26" s="110">
        <v>17556302.210550088</v>
      </c>
      <c r="AA26" s="110">
        <v>7</v>
      </c>
      <c r="AB26" s="110"/>
      <c r="AC26" s="110">
        <v>2813</v>
      </c>
      <c r="AD26" s="110"/>
      <c r="AE26" s="110">
        <v>1434</v>
      </c>
      <c r="AF26" s="110"/>
      <c r="AG26" s="110"/>
      <c r="AH26" s="110">
        <v>19242</v>
      </c>
      <c r="AI26" s="110">
        <v>4774598</v>
      </c>
      <c r="AJ26" s="212" t="s">
        <v>472</v>
      </c>
      <c r="AK26" s="213">
        <v>32879</v>
      </c>
      <c r="AL26" s="214">
        <v>816.72</v>
      </c>
      <c r="AM26" s="214">
        <v>284.01</v>
      </c>
      <c r="AN26" s="215">
        <v>4.0257370947203448E-2</v>
      </c>
      <c r="AO26" s="111">
        <v>32923971.25</v>
      </c>
      <c r="AP26" s="103">
        <v>99503299.920000002</v>
      </c>
      <c r="AQ26" s="104">
        <v>2408973.33</v>
      </c>
      <c r="AR26" s="105">
        <v>134836244.5</v>
      </c>
      <c r="AS26" s="147">
        <v>33.830559967461298</v>
      </c>
    </row>
    <row r="27" spans="1:45" x14ac:dyDescent="0.2">
      <c r="A27" s="99" t="s">
        <v>82</v>
      </c>
      <c r="B27" s="99" t="s">
        <v>352</v>
      </c>
      <c r="C27" s="102">
        <f t="shared" si="0"/>
        <v>5265459.2015300002</v>
      </c>
      <c r="D27" s="136">
        <f t="shared" si="1"/>
        <v>2002888.8145280001</v>
      </c>
      <c r="E27" s="136">
        <f t="shared" si="2"/>
        <v>3046.44</v>
      </c>
      <c r="F27" s="136">
        <f t="shared" si="3"/>
        <v>89196.007729999998</v>
      </c>
      <c r="G27" s="136">
        <f t="shared" si="4"/>
        <v>0</v>
      </c>
      <c r="H27" s="136">
        <f t="shared" si="5"/>
        <v>0</v>
      </c>
      <c r="I27" s="136">
        <f t="shared" si="8"/>
        <v>0</v>
      </c>
      <c r="J27" s="136">
        <f t="shared" si="9"/>
        <v>0</v>
      </c>
      <c r="K27" s="136">
        <f t="shared" si="6"/>
        <v>945669.97085828357</v>
      </c>
      <c r="L27" s="109">
        <f t="shared" si="7"/>
        <v>6833537.346927423</v>
      </c>
      <c r="M27" s="111">
        <v>2.38</v>
      </c>
      <c r="N27" s="103">
        <v>10.88</v>
      </c>
      <c r="O27" s="103">
        <v>25.42</v>
      </c>
      <c r="P27" s="103">
        <v>142.46</v>
      </c>
      <c r="Q27" s="104">
        <v>9.27</v>
      </c>
      <c r="R27" s="103"/>
      <c r="S27" s="103">
        <v>3</v>
      </c>
      <c r="T27" s="103">
        <v>7</v>
      </c>
      <c r="U27" s="103">
        <v>432</v>
      </c>
      <c r="V27" s="104">
        <v>7786.16</v>
      </c>
      <c r="W27" s="103"/>
      <c r="X27" s="103">
        <v>1200</v>
      </c>
      <c r="Y27" s="104">
        <v>14572.13</v>
      </c>
      <c r="Z27" s="110">
        <v>0</v>
      </c>
      <c r="AA27" s="110"/>
      <c r="AB27" s="110"/>
      <c r="AC27" s="110"/>
      <c r="AD27" s="110"/>
      <c r="AE27" s="110"/>
      <c r="AF27" s="110"/>
      <c r="AG27" s="110"/>
      <c r="AH27" s="110">
        <v>4998</v>
      </c>
      <c r="AI27" s="110">
        <v>4712594</v>
      </c>
      <c r="AJ27" s="212" t="s">
        <v>471</v>
      </c>
      <c r="AK27" s="213">
        <v>62717</v>
      </c>
      <c r="AL27" s="214">
        <v>179.24</v>
      </c>
      <c r="AM27" s="214">
        <v>11.17</v>
      </c>
      <c r="AN27" s="215">
        <v>0.3499051550993082</v>
      </c>
      <c r="AO27" s="111">
        <v>40183.57</v>
      </c>
      <c r="AP27" s="103">
        <v>49090047.530000001</v>
      </c>
      <c r="AQ27" s="104">
        <v>1900826.67</v>
      </c>
      <c r="AR27" s="105">
        <v>51031057.770000003</v>
      </c>
      <c r="AS27" s="147">
        <v>26.90121289623</v>
      </c>
    </row>
    <row r="28" spans="1:45" x14ac:dyDescent="0.2">
      <c r="A28" s="99" t="s">
        <v>84</v>
      </c>
      <c r="B28" s="99" t="s">
        <v>353</v>
      </c>
      <c r="C28" s="102">
        <f t="shared" si="0"/>
        <v>5982808.5156200007</v>
      </c>
      <c r="D28" s="136">
        <f t="shared" si="1"/>
        <v>8064160.1319000013</v>
      </c>
      <c r="E28" s="136">
        <f t="shared" si="2"/>
        <v>384376.64740000002</v>
      </c>
      <c r="F28" s="136">
        <f t="shared" si="3"/>
        <v>25463.360000000001</v>
      </c>
      <c r="G28" s="136">
        <f t="shared" si="4"/>
        <v>36346415.830064297</v>
      </c>
      <c r="H28" s="136">
        <f t="shared" si="5"/>
        <v>0</v>
      </c>
      <c r="I28" s="136">
        <f t="shared" si="8"/>
        <v>3637438.5367999999</v>
      </c>
      <c r="J28" s="136">
        <f t="shared" si="9"/>
        <v>2873543.0828</v>
      </c>
      <c r="K28" s="136">
        <f t="shared" si="6"/>
        <v>1769121.0968683858</v>
      </c>
      <c r="L28" s="109">
        <f t="shared" si="7"/>
        <v>6331505.0460932488</v>
      </c>
      <c r="M28" s="111">
        <v>234.97</v>
      </c>
      <c r="N28" s="103">
        <v>873.08</v>
      </c>
      <c r="O28" s="103">
        <v>51.1</v>
      </c>
      <c r="P28" s="103"/>
      <c r="Q28" s="104">
        <v>5.13</v>
      </c>
      <c r="R28" s="103">
        <v>3</v>
      </c>
      <c r="S28" s="103">
        <v>26</v>
      </c>
      <c r="T28" s="103">
        <v>122</v>
      </c>
      <c r="U28" s="103">
        <v>8439</v>
      </c>
      <c r="V28" s="104">
        <v>10552</v>
      </c>
      <c r="W28" s="103">
        <v>80176</v>
      </c>
      <c r="X28" s="103">
        <v>104382</v>
      </c>
      <c r="Y28" s="104">
        <v>4160</v>
      </c>
      <c r="Z28" s="110">
        <v>36346415.830064297</v>
      </c>
      <c r="AA28" s="110"/>
      <c r="AB28" s="110">
        <v>212.2</v>
      </c>
      <c r="AC28" s="110">
        <v>3700.9</v>
      </c>
      <c r="AD28" s="110"/>
      <c r="AE28" s="110">
        <v>1929.6</v>
      </c>
      <c r="AF28" s="110">
        <v>208</v>
      </c>
      <c r="AG28" s="110"/>
      <c r="AH28" s="110">
        <v>24482</v>
      </c>
      <c r="AI28" s="110">
        <v>3425884</v>
      </c>
      <c r="AJ28" s="212" t="s">
        <v>472</v>
      </c>
      <c r="AK28" s="213">
        <v>39147</v>
      </c>
      <c r="AL28" s="214">
        <v>874.38</v>
      </c>
      <c r="AM28" s="214">
        <v>289.89999999999998</v>
      </c>
      <c r="AN28" s="215">
        <v>4.4771152130652574E-2</v>
      </c>
      <c r="AO28" s="111">
        <v>55016843.439999998</v>
      </c>
      <c r="AP28" s="103">
        <v>118935474.23</v>
      </c>
      <c r="AQ28" s="104">
        <v>2606826.67</v>
      </c>
      <c r="AR28" s="105">
        <v>176559144.34</v>
      </c>
      <c r="AS28" s="147">
        <v>35.3791433370695</v>
      </c>
    </row>
    <row r="29" spans="1:45" x14ac:dyDescent="0.2">
      <c r="A29" s="99" t="s">
        <v>86</v>
      </c>
      <c r="B29" s="99" t="s">
        <v>354</v>
      </c>
      <c r="C29" s="102">
        <f t="shared" si="0"/>
        <v>2876998.0404719999</v>
      </c>
      <c r="D29" s="136">
        <f t="shared" si="1"/>
        <v>11090041.286499999</v>
      </c>
      <c r="E29" s="136">
        <f t="shared" si="2"/>
        <v>472853.54100000003</v>
      </c>
      <c r="F29" s="136">
        <f t="shared" si="3"/>
        <v>122420.00000000001</v>
      </c>
      <c r="G29" s="136">
        <f t="shared" si="4"/>
        <v>10331341.13419106</v>
      </c>
      <c r="H29" s="136">
        <f t="shared" si="5"/>
        <v>0</v>
      </c>
      <c r="I29" s="136">
        <f t="shared" si="8"/>
        <v>1059415.2590900001</v>
      </c>
      <c r="J29" s="136">
        <f t="shared" si="9"/>
        <v>1552593.6652299999</v>
      </c>
      <c r="K29" s="136">
        <f t="shared" si="6"/>
        <v>1558019.9886250095</v>
      </c>
      <c r="L29" s="109">
        <f t="shared" si="7"/>
        <v>3615605.6429339619</v>
      </c>
      <c r="M29" s="111">
        <v>290.79000000000002</v>
      </c>
      <c r="N29" s="103">
        <v>487.4</v>
      </c>
      <c r="O29" s="103">
        <v>20.14</v>
      </c>
      <c r="P29" s="103"/>
      <c r="Q29" s="104">
        <v>0.35</v>
      </c>
      <c r="R29" s="103">
        <v>16</v>
      </c>
      <c r="S29" s="103">
        <v>43</v>
      </c>
      <c r="T29" s="103">
        <v>138</v>
      </c>
      <c r="U29" s="103">
        <v>21930</v>
      </c>
      <c r="V29" s="104">
        <v>2000</v>
      </c>
      <c r="W29" s="103">
        <v>43968</v>
      </c>
      <c r="X29" s="103">
        <v>160470</v>
      </c>
      <c r="Y29" s="104">
        <v>20000</v>
      </c>
      <c r="Z29" s="110">
        <v>10331341.13419106</v>
      </c>
      <c r="AA29" s="110"/>
      <c r="AB29" s="110">
        <v>1154.7</v>
      </c>
      <c r="AC29" s="110"/>
      <c r="AD29" s="110"/>
      <c r="AE29" s="110">
        <v>1087.0999999999999</v>
      </c>
      <c r="AF29" s="110"/>
      <c r="AG29" s="110">
        <v>67.599999999999994</v>
      </c>
      <c r="AH29" s="110">
        <v>17736</v>
      </c>
      <c r="AI29" s="110">
        <v>1939842</v>
      </c>
      <c r="AJ29" s="212" t="s">
        <v>472</v>
      </c>
      <c r="AK29" s="213">
        <v>24399</v>
      </c>
      <c r="AL29" s="214">
        <v>573.80999999999995</v>
      </c>
      <c r="AM29" s="214">
        <v>224.87</v>
      </c>
      <c r="AN29" s="215">
        <v>4.2521043551001204E-2</v>
      </c>
      <c r="AO29" s="111">
        <v>9086658.9199999999</v>
      </c>
      <c r="AP29" s="103">
        <v>72342565.069999993</v>
      </c>
      <c r="AQ29" s="104">
        <v>1705679.91</v>
      </c>
      <c r="AR29" s="105">
        <v>83134903.900000006</v>
      </c>
      <c r="AS29" s="147">
        <v>37.246962939331198</v>
      </c>
    </row>
    <row r="30" spans="1:45" x14ac:dyDescent="0.2">
      <c r="A30" s="99" t="s">
        <v>88</v>
      </c>
      <c r="B30" s="99" t="s">
        <v>355</v>
      </c>
      <c r="C30" s="102">
        <f t="shared" si="0"/>
        <v>2325777.414539</v>
      </c>
      <c r="D30" s="136">
        <f t="shared" si="1"/>
        <v>3112956.6614000001</v>
      </c>
      <c r="E30" s="136">
        <f t="shared" si="2"/>
        <v>226026.36350000001</v>
      </c>
      <c r="F30" s="136">
        <f t="shared" si="3"/>
        <v>224493.796</v>
      </c>
      <c r="G30" s="136">
        <f t="shared" si="4"/>
        <v>3429922.0376061327</v>
      </c>
      <c r="H30" s="136">
        <f t="shared" si="5"/>
        <v>0</v>
      </c>
      <c r="I30" s="136">
        <f t="shared" si="8"/>
        <v>1143211.9403000001</v>
      </c>
      <c r="J30" s="136">
        <f t="shared" si="9"/>
        <v>926777.93039999995</v>
      </c>
      <c r="K30" s="136">
        <f t="shared" si="6"/>
        <v>1333041.1603502373</v>
      </c>
      <c r="L30" s="109">
        <f t="shared" si="7"/>
        <v>3387673.8895581719</v>
      </c>
      <c r="M30" s="111">
        <v>43.7</v>
      </c>
      <c r="N30" s="103">
        <v>355.45</v>
      </c>
      <c r="O30" s="103">
        <v>33.82</v>
      </c>
      <c r="P30" s="103"/>
      <c r="Q30" s="104">
        <v>1.4</v>
      </c>
      <c r="R30" s="103">
        <v>44</v>
      </c>
      <c r="S30" s="103">
        <v>25</v>
      </c>
      <c r="T30" s="103">
        <v>45</v>
      </c>
      <c r="U30" s="103">
        <v>4504</v>
      </c>
      <c r="V30" s="104">
        <v>1120</v>
      </c>
      <c r="W30" s="103">
        <v>16312</v>
      </c>
      <c r="X30" s="103">
        <v>79465</v>
      </c>
      <c r="Y30" s="104">
        <v>36676</v>
      </c>
      <c r="Z30" s="110">
        <v>3429922.0376061327</v>
      </c>
      <c r="AA30" s="110"/>
      <c r="AB30" s="110"/>
      <c r="AC30" s="110">
        <v>527</v>
      </c>
      <c r="AD30" s="110"/>
      <c r="AE30" s="110">
        <v>81</v>
      </c>
      <c r="AF30" s="110"/>
      <c r="AG30" s="110">
        <v>261</v>
      </c>
      <c r="AH30" s="110">
        <v>11941</v>
      </c>
      <c r="AI30" s="110">
        <v>1815763</v>
      </c>
      <c r="AJ30" s="212" t="s">
        <v>472</v>
      </c>
      <c r="AK30" s="213">
        <v>20452</v>
      </c>
      <c r="AL30" s="214">
        <v>293.7</v>
      </c>
      <c r="AM30" s="214">
        <v>140.66999999999999</v>
      </c>
      <c r="AN30" s="215">
        <v>6.9635682669390533E-2</v>
      </c>
      <c r="AO30" s="111">
        <v>4552102.68</v>
      </c>
      <c r="AP30" s="103">
        <v>54823683.789999999</v>
      </c>
      <c r="AQ30" s="104">
        <v>1096799.94</v>
      </c>
      <c r="AR30" s="105">
        <v>60472586.409999996</v>
      </c>
      <c r="AS30" s="147">
        <v>41.015577070539997</v>
      </c>
    </row>
    <row r="31" spans="1:45" x14ac:dyDescent="0.2">
      <c r="A31" s="99" t="s">
        <v>90</v>
      </c>
      <c r="B31" s="99" t="s">
        <v>356</v>
      </c>
      <c r="C31" s="102">
        <f t="shared" si="0"/>
        <v>6828335.0632579997</v>
      </c>
      <c r="D31" s="136">
        <f t="shared" si="1"/>
        <v>2242373.4409999996</v>
      </c>
      <c r="E31" s="136">
        <f t="shared" si="2"/>
        <v>368.11149999999998</v>
      </c>
      <c r="F31" s="136">
        <f t="shared" si="3"/>
        <v>125235.66</v>
      </c>
      <c r="G31" s="136">
        <f t="shared" si="4"/>
        <v>0</v>
      </c>
      <c r="H31" s="136">
        <f t="shared" si="5"/>
        <v>0</v>
      </c>
      <c r="I31" s="136">
        <f t="shared" si="8"/>
        <v>0</v>
      </c>
      <c r="J31" s="136">
        <f t="shared" si="9"/>
        <v>0</v>
      </c>
      <c r="K31" s="136">
        <f t="shared" si="6"/>
        <v>1499113.9871044962</v>
      </c>
      <c r="L31" s="109">
        <f t="shared" si="7"/>
        <v>4885434.8681436451</v>
      </c>
      <c r="M31" s="111">
        <v>0.73</v>
      </c>
      <c r="N31" s="103">
        <v>389.65</v>
      </c>
      <c r="O31" s="103">
        <v>80.19</v>
      </c>
      <c r="P31" s="103"/>
      <c r="Q31" s="104">
        <v>14.81</v>
      </c>
      <c r="R31" s="103"/>
      <c r="S31" s="103">
        <v>10</v>
      </c>
      <c r="T31" s="103">
        <v>14</v>
      </c>
      <c r="U31" s="103">
        <v>2182</v>
      </c>
      <c r="V31" s="104">
        <v>5204</v>
      </c>
      <c r="W31" s="103"/>
      <c r="X31" s="103">
        <v>145</v>
      </c>
      <c r="Y31" s="104">
        <v>20460</v>
      </c>
      <c r="Z31" s="110">
        <v>0</v>
      </c>
      <c r="AA31" s="110"/>
      <c r="AB31" s="110"/>
      <c r="AC31" s="110"/>
      <c r="AD31" s="110"/>
      <c r="AE31" s="110"/>
      <c r="AF31" s="110"/>
      <c r="AG31" s="110"/>
      <c r="AH31" s="110">
        <v>16084</v>
      </c>
      <c r="AI31" s="110">
        <v>3433431</v>
      </c>
      <c r="AJ31" s="212" t="s">
        <v>471</v>
      </c>
      <c r="AK31" s="213">
        <v>41155</v>
      </c>
      <c r="AL31" s="214">
        <v>435.31</v>
      </c>
      <c r="AM31" s="214">
        <v>50.07</v>
      </c>
      <c r="AN31" s="215">
        <v>9.4541820771404286E-2</v>
      </c>
      <c r="AO31" s="111">
        <v>5558048.04</v>
      </c>
      <c r="AP31" s="103">
        <v>66952872.649999999</v>
      </c>
      <c r="AQ31" s="104">
        <v>1724276.62</v>
      </c>
      <c r="AR31" s="105">
        <v>74235197.310000002</v>
      </c>
      <c r="AS31" s="147">
        <v>15.6901321071848</v>
      </c>
    </row>
    <row r="32" spans="1:45" x14ac:dyDescent="0.2">
      <c r="A32" s="99" t="s">
        <v>92</v>
      </c>
      <c r="B32" s="99" t="s">
        <v>357</v>
      </c>
      <c r="C32" s="102">
        <f t="shared" si="0"/>
        <v>3127685.0835110005</v>
      </c>
      <c r="D32" s="136">
        <f t="shared" si="1"/>
        <v>2792573.5422</v>
      </c>
      <c r="E32" s="136">
        <f t="shared" si="2"/>
        <v>175867.68359999999</v>
      </c>
      <c r="F32" s="136">
        <f t="shared" si="3"/>
        <v>354099.85000000003</v>
      </c>
      <c r="G32" s="136">
        <f t="shared" si="4"/>
        <v>0</v>
      </c>
      <c r="H32" s="136">
        <f t="shared" si="5"/>
        <v>0</v>
      </c>
      <c r="I32" s="136">
        <f t="shared" si="8"/>
        <v>0</v>
      </c>
      <c r="J32" s="136">
        <f t="shared" si="9"/>
        <v>0</v>
      </c>
      <c r="K32" s="136">
        <f t="shared" si="6"/>
        <v>1352837.7392442899</v>
      </c>
      <c r="L32" s="109">
        <f t="shared" si="7"/>
        <v>4667455.1159862177</v>
      </c>
      <c r="M32" s="111">
        <v>9.19</v>
      </c>
      <c r="N32" s="103">
        <v>269.36</v>
      </c>
      <c r="O32" s="103">
        <v>91.43</v>
      </c>
      <c r="P32" s="103"/>
      <c r="Q32" s="104">
        <v>2.46</v>
      </c>
      <c r="R32" s="103">
        <v>1</v>
      </c>
      <c r="S32" s="103"/>
      <c r="T32" s="103">
        <v>23</v>
      </c>
      <c r="U32" s="103">
        <v>1705</v>
      </c>
      <c r="V32" s="104">
        <v>8000</v>
      </c>
      <c r="W32" s="103">
        <v>32457</v>
      </c>
      <c r="X32" s="103">
        <v>50238</v>
      </c>
      <c r="Y32" s="104">
        <v>57850</v>
      </c>
      <c r="Z32" s="110">
        <v>0</v>
      </c>
      <c r="AA32" s="110"/>
      <c r="AB32" s="110"/>
      <c r="AC32" s="110"/>
      <c r="AD32" s="110"/>
      <c r="AE32" s="110"/>
      <c r="AF32" s="110"/>
      <c r="AG32" s="110"/>
      <c r="AH32" s="110">
        <v>12396</v>
      </c>
      <c r="AI32" s="110">
        <v>3288683</v>
      </c>
      <c r="AJ32" s="212" t="s">
        <v>471</v>
      </c>
      <c r="AK32" s="213">
        <v>39288</v>
      </c>
      <c r="AL32" s="214">
        <v>305.14999999999998</v>
      </c>
      <c r="AM32" s="214">
        <v>67.290000000000006</v>
      </c>
      <c r="AN32" s="215">
        <v>0.12874979518269702</v>
      </c>
      <c r="AO32" s="111"/>
      <c r="AP32" s="103">
        <v>46940274.82</v>
      </c>
      <c r="AQ32" s="104">
        <v>1606926</v>
      </c>
      <c r="AR32" s="105">
        <v>48547200.82</v>
      </c>
      <c r="AS32" s="147">
        <v>28.431402020207699</v>
      </c>
    </row>
    <row r="33" spans="1:45" x14ac:dyDescent="0.2">
      <c r="A33" s="99" t="s">
        <v>94</v>
      </c>
      <c r="B33" s="99" t="s">
        <v>358</v>
      </c>
      <c r="C33" s="102">
        <f t="shared" si="0"/>
        <v>1437990.121022</v>
      </c>
      <c r="D33" s="136">
        <f t="shared" si="1"/>
        <v>128679.07279999999</v>
      </c>
      <c r="E33" s="136">
        <f t="shared" si="2"/>
        <v>162146.769</v>
      </c>
      <c r="F33" s="136">
        <f t="shared" si="3"/>
        <v>122358.79000000001</v>
      </c>
      <c r="G33" s="136">
        <f t="shared" si="4"/>
        <v>0</v>
      </c>
      <c r="H33" s="136">
        <f t="shared" si="5"/>
        <v>0</v>
      </c>
      <c r="I33" s="136">
        <f t="shared" si="8"/>
        <v>0</v>
      </c>
      <c r="J33" s="136">
        <f t="shared" si="9"/>
        <v>0</v>
      </c>
      <c r="K33" s="136">
        <f t="shared" si="6"/>
        <v>874227.78615782957</v>
      </c>
      <c r="L33" s="109">
        <f t="shared" si="7"/>
        <v>1892355.3564974063</v>
      </c>
      <c r="M33" s="111">
        <v>4.0999999999999996</v>
      </c>
      <c r="N33" s="103">
        <v>183.11</v>
      </c>
      <c r="O33" s="103">
        <v>48.39</v>
      </c>
      <c r="P33" s="103"/>
      <c r="Q33" s="104"/>
      <c r="R33" s="103">
        <v>2</v>
      </c>
      <c r="S33" s="103"/>
      <c r="T33" s="103">
        <v>2</v>
      </c>
      <c r="U33" s="103">
        <v>242</v>
      </c>
      <c r="V33" s="104"/>
      <c r="W33" s="103"/>
      <c r="X33" s="103">
        <v>63870</v>
      </c>
      <c r="Y33" s="104">
        <v>19990</v>
      </c>
      <c r="Z33" s="110">
        <v>0</v>
      </c>
      <c r="AA33" s="110"/>
      <c r="AB33" s="110"/>
      <c r="AC33" s="110"/>
      <c r="AD33" s="110"/>
      <c r="AE33" s="110"/>
      <c r="AF33" s="110"/>
      <c r="AG33" s="110"/>
      <c r="AH33" s="110">
        <v>4095</v>
      </c>
      <c r="AI33" s="110">
        <v>1402920</v>
      </c>
      <c r="AJ33" s="212" t="s">
        <v>471</v>
      </c>
      <c r="AK33" s="213">
        <v>14755</v>
      </c>
      <c r="AL33" s="214">
        <v>159.74</v>
      </c>
      <c r="AM33" s="214">
        <v>75.86</v>
      </c>
      <c r="AN33" s="215">
        <v>9.2368849380242896E-2</v>
      </c>
      <c r="AO33" s="111"/>
      <c r="AP33" s="103">
        <v>24255796.030000001</v>
      </c>
      <c r="AQ33" s="104">
        <v>2700408.71</v>
      </c>
      <c r="AR33" s="105">
        <v>26956204.739999998</v>
      </c>
      <c r="AS33" s="147">
        <v>37.750812543608198</v>
      </c>
    </row>
    <row r="34" spans="1:45" x14ac:dyDescent="0.2">
      <c r="A34" s="99" t="s">
        <v>96</v>
      </c>
      <c r="B34" s="99" t="s">
        <v>359</v>
      </c>
      <c r="C34" s="102">
        <f t="shared" si="0"/>
        <v>3757859.9624789995</v>
      </c>
      <c r="D34" s="136">
        <f t="shared" si="1"/>
        <v>3969861.8521999996</v>
      </c>
      <c r="E34" s="136">
        <f t="shared" si="2"/>
        <v>808469.02669999993</v>
      </c>
      <c r="F34" s="136">
        <f t="shared" si="3"/>
        <v>247043.56000000003</v>
      </c>
      <c r="G34" s="136">
        <f t="shared" si="4"/>
        <v>6243317.03548891</v>
      </c>
      <c r="H34" s="136">
        <f t="shared" si="5"/>
        <v>0</v>
      </c>
      <c r="I34" s="136">
        <f t="shared" si="8"/>
        <v>1610238.1529000001</v>
      </c>
      <c r="J34" s="136">
        <f t="shared" si="9"/>
        <v>766281.52910000004</v>
      </c>
      <c r="K34" s="136">
        <f t="shared" si="6"/>
        <v>1480679.6496439804</v>
      </c>
      <c r="L34" s="109">
        <f t="shared" si="7"/>
        <v>3959875.2096182597</v>
      </c>
      <c r="M34" s="111">
        <v>84.94</v>
      </c>
      <c r="N34" s="103">
        <v>559.4</v>
      </c>
      <c r="O34" s="103">
        <v>94.49</v>
      </c>
      <c r="P34" s="103"/>
      <c r="Q34" s="104">
        <v>0.11</v>
      </c>
      <c r="R34" s="103">
        <v>132</v>
      </c>
      <c r="S34" s="103">
        <v>23</v>
      </c>
      <c r="T34" s="103">
        <v>11</v>
      </c>
      <c r="U34" s="103">
        <v>5680</v>
      </c>
      <c r="V34" s="104">
        <v>6000</v>
      </c>
      <c r="W34" s="103">
        <v>72490</v>
      </c>
      <c r="X34" s="103">
        <v>275941</v>
      </c>
      <c r="Y34" s="104">
        <v>40360</v>
      </c>
      <c r="Z34" s="110">
        <v>6243317.03548891</v>
      </c>
      <c r="AA34" s="110"/>
      <c r="AB34" s="110">
        <v>537</v>
      </c>
      <c r="AC34" s="110"/>
      <c r="AD34" s="110">
        <v>435</v>
      </c>
      <c r="AE34" s="110">
        <v>431</v>
      </c>
      <c r="AF34" s="110"/>
      <c r="AG34" s="110"/>
      <c r="AH34" s="110">
        <v>15587</v>
      </c>
      <c r="AI34" s="110">
        <v>2127474</v>
      </c>
      <c r="AJ34" s="212" t="s">
        <v>472</v>
      </c>
      <c r="AK34" s="213">
        <v>21901</v>
      </c>
      <c r="AL34" s="214">
        <v>420.56</v>
      </c>
      <c r="AM34" s="214">
        <v>318.38</v>
      </c>
      <c r="AN34" s="215">
        <v>5.2075803690317675E-2</v>
      </c>
      <c r="AO34" s="111">
        <v>5835358.9699999997</v>
      </c>
      <c r="AP34" s="103">
        <v>76425370.760000005</v>
      </c>
      <c r="AQ34" s="104">
        <v>1392626.96</v>
      </c>
      <c r="AR34" s="105">
        <v>83653356.689999998</v>
      </c>
      <c r="AS34" s="147">
        <v>44.140620421670199</v>
      </c>
    </row>
    <row r="35" spans="1:45" x14ac:dyDescent="0.2">
      <c r="A35" s="99" t="s">
        <v>98</v>
      </c>
      <c r="B35" s="99" t="s">
        <v>360</v>
      </c>
      <c r="C35" s="102">
        <f t="shared" si="0"/>
        <v>3666355.4077920001</v>
      </c>
      <c r="D35" s="136">
        <f t="shared" si="1"/>
        <v>9124936.3427000009</v>
      </c>
      <c r="E35" s="136">
        <f t="shared" si="2"/>
        <v>170767.1</v>
      </c>
      <c r="F35" s="136">
        <f t="shared" si="3"/>
        <v>225736.35900000003</v>
      </c>
      <c r="G35" s="136">
        <f t="shared" si="4"/>
        <v>6778243.7654703856</v>
      </c>
      <c r="H35" s="136">
        <f t="shared" si="5"/>
        <v>31495.276999999998</v>
      </c>
      <c r="I35" s="136">
        <f t="shared" si="8"/>
        <v>1328749.6891600001</v>
      </c>
      <c r="J35" s="136">
        <f t="shared" si="9"/>
        <v>4558833.812047</v>
      </c>
      <c r="K35" s="136">
        <f t="shared" si="6"/>
        <v>1893777.557899321</v>
      </c>
      <c r="L35" s="109">
        <f t="shared" si="7"/>
        <v>3415084.5504745254</v>
      </c>
      <c r="M35" s="111">
        <v>644.6</v>
      </c>
      <c r="N35" s="103">
        <v>438.08</v>
      </c>
      <c r="O35" s="103"/>
      <c r="P35" s="103"/>
      <c r="Q35" s="104">
        <v>2</v>
      </c>
      <c r="R35" s="103">
        <v>953</v>
      </c>
      <c r="S35" s="103">
        <v>131</v>
      </c>
      <c r="T35" s="103">
        <v>204</v>
      </c>
      <c r="U35" s="103">
        <v>650</v>
      </c>
      <c r="V35" s="104"/>
      <c r="W35" s="103">
        <v>16650</v>
      </c>
      <c r="X35" s="103">
        <v>57500</v>
      </c>
      <c r="Y35" s="104">
        <v>36879</v>
      </c>
      <c r="Z35" s="110">
        <v>6778243.7654703856</v>
      </c>
      <c r="AA35" s="110">
        <v>11</v>
      </c>
      <c r="AB35" s="110">
        <v>557.79999999999995</v>
      </c>
      <c r="AC35" s="110"/>
      <c r="AD35" s="110">
        <v>262</v>
      </c>
      <c r="AE35" s="110">
        <v>89.4</v>
      </c>
      <c r="AF35" s="110"/>
      <c r="AG35" s="110">
        <v>2117.09</v>
      </c>
      <c r="AH35" s="110">
        <v>29098</v>
      </c>
      <c r="AI35" s="110">
        <v>1830678</v>
      </c>
      <c r="AJ35" s="212" t="s">
        <v>472</v>
      </c>
      <c r="AK35" s="213">
        <v>30442</v>
      </c>
      <c r="AL35" s="214">
        <v>898.58</v>
      </c>
      <c r="AM35" s="214">
        <v>186.1</v>
      </c>
      <c r="AN35" s="215">
        <v>3.3877896236283914E-2</v>
      </c>
      <c r="AO35" s="111">
        <v>7072111.5999999996</v>
      </c>
      <c r="AP35" s="103">
        <v>83700858.189999998</v>
      </c>
      <c r="AQ35" s="104">
        <v>1319821.53</v>
      </c>
      <c r="AR35" s="105">
        <v>92092791.319999993</v>
      </c>
      <c r="AS35" s="147">
        <v>35.945003609474298</v>
      </c>
    </row>
    <row r="36" spans="1:45" x14ac:dyDescent="0.2">
      <c r="A36" s="99" t="s">
        <v>100</v>
      </c>
      <c r="B36" s="99" t="s">
        <v>361</v>
      </c>
      <c r="C36" s="102">
        <f t="shared" si="0"/>
        <v>6544850.4333000006</v>
      </c>
      <c r="D36" s="136">
        <f t="shared" si="1"/>
        <v>14147893.233900001</v>
      </c>
      <c r="E36" s="136">
        <f t="shared" si="2"/>
        <v>325557.09100000001</v>
      </c>
      <c r="F36" s="136">
        <f t="shared" si="3"/>
        <v>135745.41700000002</v>
      </c>
      <c r="G36" s="136">
        <f t="shared" si="4"/>
        <v>10878610.244435435</v>
      </c>
      <c r="H36" s="136">
        <f t="shared" si="5"/>
        <v>8589.6209999999992</v>
      </c>
      <c r="I36" s="136">
        <f t="shared" si="8"/>
        <v>1051267.0678800002</v>
      </c>
      <c r="J36" s="136">
        <f t="shared" si="9"/>
        <v>1455533.116811</v>
      </c>
      <c r="K36" s="136">
        <f t="shared" si="6"/>
        <v>1947110.1990758851</v>
      </c>
      <c r="L36" s="109">
        <f t="shared" si="7"/>
        <v>4826544.1934954673</v>
      </c>
      <c r="M36" s="111">
        <v>1271</v>
      </c>
      <c r="N36" s="103">
        <v>778</v>
      </c>
      <c r="O36" s="103">
        <v>29</v>
      </c>
      <c r="P36" s="103"/>
      <c r="Q36" s="104">
        <v>1</v>
      </c>
      <c r="R36" s="103">
        <v>2877</v>
      </c>
      <c r="S36" s="103">
        <v>197</v>
      </c>
      <c r="T36" s="103">
        <v>132</v>
      </c>
      <c r="U36" s="103">
        <v>1120</v>
      </c>
      <c r="V36" s="104">
        <v>1500</v>
      </c>
      <c r="W36" s="103">
        <v>73719</v>
      </c>
      <c r="X36" s="103">
        <v>85000</v>
      </c>
      <c r="Y36" s="104">
        <v>22177</v>
      </c>
      <c r="Z36" s="110">
        <v>10878610.244435435</v>
      </c>
      <c r="AA36" s="110">
        <v>3</v>
      </c>
      <c r="AB36" s="110">
        <v>1118.95</v>
      </c>
      <c r="AC36" s="110"/>
      <c r="AD36" s="110">
        <v>1.07</v>
      </c>
      <c r="AE36" s="110">
        <v>1118.95</v>
      </c>
      <c r="AF36" s="110">
        <v>1.07</v>
      </c>
      <c r="AG36" s="110"/>
      <c r="AH36" s="110">
        <v>31222</v>
      </c>
      <c r="AI36" s="110">
        <v>2600873</v>
      </c>
      <c r="AJ36" s="212" t="s">
        <v>472</v>
      </c>
      <c r="AK36" s="213">
        <v>41886</v>
      </c>
      <c r="AL36" s="214">
        <v>1689</v>
      </c>
      <c r="AM36" s="214">
        <v>390</v>
      </c>
      <c r="AN36" s="215">
        <v>2.4799289520426288E-2</v>
      </c>
      <c r="AO36" s="111">
        <v>11921849.52</v>
      </c>
      <c r="AP36" s="103">
        <v>133981206.67</v>
      </c>
      <c r="AQ36" s="104">
        <v>2988813.33</v>
      </c>
      <c r="AR36" s="105">
        <v>148891869.52000001</v>
      </c>
      <c r="AS36" s="147">
        <v>39.271818849210398</v>
      </c>
    </row>
    <row r="37" spans="1:45" x14ac:dyDescent="0.2">
      <c r="A37" s="99" t="s">
        <v>102</v>
      </c>
      <c r="B37" s="99" t="s">
        <v>362</v>
      </c>
      <c r="C37" s="102">
        <f t="shared" si="0"/>
        <v>5258467.4926700005</v>
      </c>
      <c r="D37" s="136">
        <f t="shared" si="1"/>
        <v>8719679.2871000003</v>
      </c>
      <c r="E37" s="136">
        <f t="shared" si="2"/>
        <v>689902.90080000006</v>
      </c>
      <c r="F37" s="136">
        <f t="shared" si="3"/>
        <v>228594.86600000001</v>
      </c>
      <c r="G37" s="136">
        <f t="shared" si="4"/>
        <v>18164168.51357507</v>
      </c>
      <c r="H37" s="136">
        <f t="shared" si="5"/>
        <v>97349.038</v>
      </c>
      <c r="I37" s="136">
        <f t="shared" si="8"/>
        <v>1114189.6259000001</v>
      </c>
      <c r="J37" s="136">
        <f t="shared" si="9"/>
        <v>1684804.4996000002</v>
      </c>
      <c r="K37" s="136">
        <f t="shared" si="6"/>
        <v>1723439.3562403999</v>
      </c>
      <c r="L37" s="109">
        <f t="shared" si="7"/>
        <v>4249093.2148952307</v>
      </c>
      <c r="M37" s="111">
        <v>609</v>
      </c>
      <c r="N37" s="103">
        <v>609.79999999999995</v>
      </c>
      <c r="O37" s="103">
        <v>54.3</v>
      </c>
      <c r="P37" s="103"/>
      <c r="Q37" s="104">
        <v>2.7</v>
      </c>
      <c r="R37" s="103">
        <v>583</v>
      </c>
      <c r="S37" s="103">
        <v>262</v>
      </c>
      <c r="T37" s="103">
        <v>115</v>
      </c>
      <c r="U37" s="103">
        <v>3300</v>
      </c>
      <c r="V37" s="104">
        <v>2000</v>
      </c>
      <c r="W37" s="103">
        <v>286913</v>
      </c>
      <c r="X37" s="103">
        <v>103474</v>
      </c>
      <c r="Y37" s="104">
        <v>37346</v>
      </c>
      <c r="Z37" s="110">
        <v>18164168.51357507</v>
      </c>
      <c r="AA37" s="110">
        <v>34</v>
      </c>
      <c r="AB37" s="110">
        <v>1352</v>
      </c>
      <c r="AC37" s="110"/>
      <c r="AD37" s="110"/>
      <c r="AE37" s="110">
        <v>1352</v>
      </c>
      <c r="AF37" s="110"/>
      <c r="AG37" s="110"/>
      <c r="AH37" s="110">
        <v>22910</v>
      </c>
      <c r="AI37" s="110">
        <v>2285294</v>
      </c>
      <c r="AJ37" s="212" t="s">
        <v>472</v>
      </c>
      <c r="AK37" s="213">
        <v>35505</v>
      </c>
      <c r="AL37" s="214">
        <v>935.3</v>
      </c>
      <c r="AM37" s="214">
        <v>340.5</v>
      </c>
      <c r="AN37" s="215">
        <v>3.7961082005773548E-2</v>
      </c>
      <c r="AO37" s="111">
        <v>12639400.6</v>
      </c>
      <c r="AP37" s="103">
        <v>106499753.03</v>
      </c>
      <c r="AQ37" s="104">
        <v>2915346.67</v>
      </c>
      <c r="AR37" s="105">
        <v>122054500.3</v>
      </c>
      <c r="AS37" s="147">
        <v>35.291822686471697</v>
      </c>
    </row>
    <row r="38" spans="1:45" x14ac:dyDescent="0.2">
      <c r="A38" s="99" t="s">
        <v>104</v>
      </c>
      <c r="B38" s="99" t="s">
        <v>363</v>
      </c>
      <c r="C38" s="102">
        <f t="shared" si="0"/>
        <v>2994398.12897</v>
      </c>
      <c r="D38" s="136">
        <f t="shared" si="1"/>
        <v>8060527.5808000006</v>
      </c>
      <c r="E38" s="136">
        <f t="shared" si="2"/>
        <v>178561.27300000002</v>
      </c>
      <c r="F38" s="136">
        <f t="shared" si="3"/>
        <v>71952.35500000001</v>
      </c>
      <c r="G38" s="136">
        <f t="shared" si="4"/>
        <v>3459977.5433088588</v>
      </c>
      <c r="H38" s="136">
        <f t="shared" si="5"/>
        <v>11452.828</v>
      </c>
      <c r="I38" s="136">
        <f t="shared" si="8"/>
        <v>929850.14510000008</v>
      </c>
      <c r="J38" s="136">
        <f t="shared" si="9"/>
        <v>1022590.3276000001</v>
      </c>
      <c r="K38" s="136">
        <f t="shared" si="6"/>
        <v>1429802.4878770378</v>
      </c>
      <c r="L38" s="109">
        <f t="shared" si="7"/>
        <v>2489932.4420949165</v>
      </c>
      <c r="M38" s="111">
        <v>271</v>
      </c>
      <c r="N38" s="103">
        <v>343</v>
      </c>
      <c r="O38" s="103">
        <v>8.1</v>
      </c>
      <c r="P38" s="103"/>
      <c r="Q38" s="104">
        <v>3.5</v>
      </c>
      <c r="R38" s="103">
        <v>5</v>
      </c>
      <c r="S38" s="103">
        <v>469</v>
      </c>
      <c r="T38" s="103">
        <v>97</v>
      </c>
      <c r="U38" s="103">
        <v>1846</v>
      </c>
      <c r="V38" s="104"/>
      <c r="W38" s="103">
        <v>24800</v>
      </c>
      <c r="X38" s="103">
        <v>55790</v>
      </c>
      <c r="Y38" s="104">
        <v>11755</v>
      </c>
      <c r="Z38" s="110">
        <v>3459977.5433088588</v>
      </c>
      <c r="AA38" s="110">
        <v>4</v>
      </c>
      <c r="AB38" s="110">
        <v>688</v>
      </c>
      <c r="AC38" s="110"/>
      <c r="AD38" s="110"/>
      <c r="AE38" s="110">
        <v>688</v>
      </c>
      <c r="AF38" s="110"/>
      <c r="AG38" s="110"/>
      <c r="AH38" s="110">
        <v>14264</v>
      </c>
      <c r="AI38" s="110">
        <v>1328381</v>
      </c>
      <c r="AJ38" s="212" t="s">
        <v>472</v>
      </c>
      <c r="AK38" s="213">
        <v>17142</v>
      </c>
      <c r="AL38" s="214">
        <v>519.6</v>
      </c>
      <c r="AM38" s="214">
        <v>106</v>
      </c>
      <c r="AN38" s="215">
        <v>3.2990762124711318E-2</v>
      </c>
      <c r="AO38" s="111">
        <v>3347877.29</v>
      </c>
      <c r="AP38" s="103">
        <v>69128877.670000002</v>
      </c>
      <c r="AQ38" s="104">
        <v>2879213.33</v>
      </c>
      <c r="AR38" s="105">
        <v>75355968.290000007</v>
      </c>
      <c r="AS38" s="147">
        <v>35.3657575728231</v>
      </c>
    </row>
    <row r="39" spans="1:45" x14ac:dyDescent="0.2">
      <c r="A39" s="99" t="s">
        <v>106</v>
      </c>
      <c r="B39" s="99" t="s">
        <v>105</v>
      </c>
      <c r="C39" s="102">
        <f t="shared" si="0"/>
        <v>4428772.6538349995</v>
      </c>
      <c r="D39" s="136">
        <f t="shared" si="1"/>
        <v>16116881.154100001</v>
      </c>
      <c r="E39" s="136">
        <f t="shared" si="2"/>
        <v>567295.32889999996</v>
      </c>
      <c r="F39" s="136">
        <f t="shared" si="3"/>
        <v>97017.85</v>
      </c>
      <c r="G39" s="136">
        <f t="shared" si="4"/>
        <v>7446114.2642879449</v>
      </c>
      <c r="H39" s="136">
        <f t="shared" si="5"/>
        <v>25768.862999999998</v>
      </c>
      <c r="I39" s="136">
        <f t="shared" si="8"/>
        <v>2051202.9163000002</v>
      </c>
      <c r="J39" s="136">
        <f t="shared" si="9"/>
        <v>1101377.8571000001</v>
      </c>
      <c r="K39" s="136">
        <f t="shared" si="6"/>
        <v>1559611.6510143406</v>
      </c>
      <c r="L39" s="109">
        <f t="shared" si="7"/>
        <v>3504321.3305119267</v>
      </c>
      <c r="M39" s="111">
        <v>489.71</v>
      </c>
      <c r="N39" s="103">
        <v>729.11</v>
      </c>
      <c r="O39" s="103"/>
      <c r="P39" s="103"/>
      <c r="Q39" s="104">
        <v>2.2000000000000002</v>
      </c>
      <c r="R39" s="103">
        <v>384</v>
      </c>
      <c r="S39" s="103">
        <v>162</v>
      </c>
      <c r="T39" s="103">
        <v>131</v>
      </c>
      <c r="U39" s="103">
        <v>22788</v>
      </c>
      <c r="V39" s="104">
        <v>13870</v>
      </c>
      <c r="W39" s="103">
        <v>174149</v>
      </c>
      <c r="X39" s="103">
        <v>121317</v>
      </c>
      <c r="Y39" s="104">
        <v>15850</v>
      </c>
      <c r="Z39" s="110">
        <v>7446114.2642879449</v>
      </c>
      <c r="AA39" s="110">
        <v>9</v>
      </c>
      <c r="AB39" s="110">
        <v>1294</v>
      </c>
      <c r="AC39" s="110"/>
      <c r="AD39" s="110">
        <v>574</v>
      </c>
      <c r="AE39" s="110">
        <v>767</v>
      </c>
      <c r="AF39" s="110"/>
      <c r="AG39" s="110"/>
      <c r="AH39" s="110">
        <v>17782</v>
      </c>
      <c r="AI39" s="110">
        <v>1879247</v>
      </c>
      <c r="AJ39" s="212" t="s">
        <v>472</v>
      </c>
      <c r="AK39" s="213">
        <v>21286</v>
      </c>
      <c r="AL39" s="214">
        <v>889.02</v>
      </c>
      <c r="AM39" s="214">
        <v>332</v>
      </c>
      <c r="AN39" s="215">
        <v>2.3943218375289645E-2</v>
      </c>
      <c r="AO39" s="111">
        <v>7706737.2400000002</v>
      </c>
      <c r="AP39" s="103">
        <v>104714783.68000001</v>
      </c>
      <c r="AQ39" s="104">
        <v>2477893.33</v>
      </c>
      <c r="AR39" s="105">
        <v>114899414.25</v>
      </c>
      <c r="AS39" s="147">
        <v>32.624230011806603</v>
      </c>
    </row>
    <row r="40" spans="1:45" x14ac:dyDescent="0.2">
      <c r="A40" s="99" t="s">
        <v>108</v>
      </c>
      <c r="B40" s="99" t="s">
        <v>364</v>
      </c>
      <c r="C40" s="102">
        <f t="shared" si="0"/>
        <v>0</v>
      </c>
      <c r="D40" s="136">
        <f t="shared" si="1"/>
        <v>0</v>
      </c>
      <c r="E40" s="136">
        <f t="shared" si="2"/>
        <v>0</v>
      </c>
      <c r="F40" s="136">
        <f t="shared" si="3"/>
        <v>0</v>
      </c>
      <c r="G40" s="136">
        <f t="shared" si="4"/>
        <v>18217428.745897293</v>
      </c>
      <c r="H40" s="136">
        <f t="shared" si="5"/>
        <v>0</v>
      </c>
      <c r="I40" s="136">
        <f t="shared" si="8"/>
        <v>3001916.8981999997</v>
      </c>
      <c r="J40" s="136">
        <f t="shared" si="9"/>
        <v>2315831.5035999999</v>
      </c>
      <c r="K40" s="136">
        <f t="shared" si="6"/>
        <v>43285.270946158009</v>
      </c>
      <c r="L40" s="109">
        <f t="shared" si="7"/>
        <v>2971075.1453253729</v>
      </c>
      <c r="M40" s="111"/>
      <c r="N40" s="103"/>
      <c r="O40" s="103"/>
      <c r="P40" s="103"/>
      <c r="Q40" s="104"/>
      <c r="R40" s="103"/>
      <c r="S40" s="103"/>
      <c r="T40" s="103"/>
      <c r="U40" s="103"/>
      <c r="V40" s="104"/>
      <c r="W40" s="103"/>
      <c r="X40" s="103"/>
      <c r="Y40" s="104"/>
      <c r="Z40" s="110">
        <v>18217428.745897293</v>
      </c>
      <c r="AA40" s="110"/>
      <c r="AB40" s="110"/>
      <c r="AC40" s="110">
        <v>2878</v>
      </c>
      <c r="AD40" s="110">
        <v>33</v>
      </c>
      <c r="AE40" s="110">
        <v>1603</v>
      </c>
      <c r="AF40" s="110"/>
      <c r="AG40" s="110">
        <v>195</v>
      </c>
      <c r="AH40" s="110">
        <v>2</v>
      </c>
      <c r="AI40" s="110">
        <v>3937605</v>
      </c>
      <c r="AJ40" s="212" t="s">
        <v>473</v>
      </c>
      <c r="AK40" s="213">
        <v>2</v>
      </c>
      <c r="AL40" s="214"/>
      <c r="AM40" s="214"/>
      <c r="AN40" s="215"/>
      <c r="AO40" s="111">
        <v>20089509.07</v>
      </c>
      <c r="AP40" s="103"/>
      <c r="AQ40" s="104">
        <v>1750080</v>
      </c>
      <c r="AR40" s="105">
        <v>21839589.07</v>
      </c>
      <c r="AS40" s="147">
        <v>34.861774313051697</v>
      </c>
    </row>
    <row r="41" spans="1:45" x14ac:dyDescent="0.2">
      <c r="A41" s="99" t="s">
        <v>110</v>
      </c>
      <c r="B41" s="99" t="s">
        <v>365</v>
      </c>
      <c r="C41" s="102">
        <f t="shared" si="0"/>
        <v>7893740.6900829989</v>
      </c>
      <c r="D41" s="136">
        <f t="shared" si="1"/>
        <v>4472104.6545000002</v>
      </c>
      <c r="E41" s="136">
        <f t="shared" si="2"/>
        <v>3289386.6357</v>
      </c>
      <c r="F41" s="136">
        <f t="shared" si="3"/>
        <v>104381.413</v>
      </c>
      <c r="G41" s="136">
        <f t="shared" si="4"/>
        <v>0</v>
      </c>
      <c r="H41" s="136">
        <f t="shared" si="5"/>
        <v>0</v>
      </c>
      <c r="I41" s="136">
        <f t="shared" si="8"/>
        <v>0</v>
      </c>
      <c r="J41" s="136">
        <f t="shared" si="9"/>
        <v>0</v>
      </c>
      <c r="K41" s="136">
        <f t="shared" si="6"/>
        <v>2109691.8596621547</v>
      </c>
      <c r="L41" s="109">
        <f t="shared" si="7"/>
        <v>5648841.7710571494</v>
      </c>
      <c r="M41" s="111">
        <v>169.18</v>
      </c>
      <c r="N41" s="103">
        <v>1357.35</v>
      </c>
      <c r="O41" s="103">
        <v>124.44</v>
      </c>
      <c r="P41" s="103"/>
      <c r="Q41" s="104">
        <v>2.06</v>
      </c>
      <c r="R41" s="103">
        <v>4</v>
      </c>
      <c r="S41" s="103">
        <v>20</v>
      </c>
      <c r="T41" s="103">
        <v>121</v>
      </c>
      <c r="U41" s="103">
        <v>4510</v>
      </c>
      <c r="V41" s="104"/>
      <c r="W41" s="103">
        <v>221401</v>
      </c>
      <c r="X41" s="103">
        <v>1165841</v>
      </c>
      <c r="Y41" s="104">
        <v>17053</v>
      </c>
      <c r="Z41" s="110">
        <v>0</v>
      </c>
      <c r="AA41" s="110"/>
      <c r="AB41" s="110"/>
      <c r="AC41" s="110"/>
      <c r="AD41" s="110"/>
      <c r="AE41" s="110"/>
      <c r="AF41" s="110"/>
      <c r="AG41" s="110"/>
      <c r="AH41" s="110">
        <v>38266</v>
      </c>
      <c r="AI41" s="110">
        <v>3937604.83</v>
      </c>
      <c r="AJ41" s="212" t="s">
        <v>471</v>
      </c>
      <c r="AK41" s="213">
        <v>40840</v>
      </c>
      <c r="AL41" s="214">
        <v>1046.25</v>
      </c>
      <c r="AM41" s="214">
        <v>606.78</v>
      </c>
      <c r="AN41" s="215">
        <v>3.9034647550776583E-2</v>
      </c>
      <c r="AO41" s="111"/>
      <c r="AP41" s="103">
        <v>158971495.37</v>
      </c>
      <c r="AQ41" s="104">
        <v>1854866.67</v>
      </c>
      <c r="AR41" s="105">
        <v>160826362.03999999</v>
      </c>
      <c r="AS41" s="147">
        <v>38.125612720601403</v>
      </c>
    </row>
    <row r="42" spans="1:45" x14ac:dyDescent="0.2">
      <c r="A42" s="99" t="s">
        <v>112</v>
      </c>
      <c r="B42" s="99" t="s">
        <v>366</v>
      </c>
      <c r="C42" s="102">
        <f t="shared" si="0"/>
        <v>3215349.4353449997</v>
      </c>
      <c r="D42" s="136">
        <f t="shared" si="1"/>
        <v>10636996.957800001</v>
      </c>
      <c r="E42" s="136">
        <f t="shared" si="2"/>
        <v>784429.27830000001</v>
      </c>
      <c r="F42" s="136">
        <f t="shared" si="3"/>
        <v>738057.93800000008</v>
      </c>
      <c r="G42" s="136">
        <f t="shared" si="4"/>
        <v>9303033.2855153475</v>
      </c>
      <c r="H42" s="136">
        <f t="shared" si="5"/>
        <v>31495.276999999998</v>
      </c>
      <c r="I42" s="136">
        <f t="shared" si="8"/>
        <v>2182895.8523000004</v>
      </c>
      <c r="J42" s="136">
        <f t="shared" si="9"/>
        <v>2642128.6159000001</v>
      </c>
      <c r="K42" s="136">
        <f t="shared" si="6"/>
        <v>1442401.0575264951</v>
      </c>
      <c r="L42" s="109">
        <f t="shared" si="7"/>
        <v>5430941.2367678564</v>
      </c>
      <c r="M42" s="111">
        <v>182.84</v>
      </c>
      <c r="N42" s="103">
        <v>435.15</v>
      </c>
      <c r="O42" s="103">
        <v>38.78</v>
      </c>
      <c r="P42" s="103"/>
      <c r="Q42" s="104">
        <v>2.1</v>
      </c>
      <c r="R42" s="103">
        <v>302</v>
      </c>
      <c r="S42" s="103">
        <v>16</v>
      </c>
      <c r="T42" s="103">
        <v>76</v>
      </c>
      <c r="U42" s="103">
        <v>13646</v>
      </c>
      <c r="V42" s="104">
        <v>16400</v>
      </c>
      <c r="W42" s="103">
        <v>82588</v>
      </c>
      <c r="X42" s="103">
        <v>260549</v>
      </c>
      <c r="Y42" s="104">
        <v>120578</v>
      </c>
      <c r="Z42" s="110">
        <v>9303033.2855153475</v>
      </c>
      <c r="AA42" s="110">
        <v>11</v>
      </c>
      <c r="AB42" s="110"/>
      <c r="AC42" s="110">
        <v>1882</v>
      </c>
      <c r="AD42" s="110"/>
      <c r="AE42" s="110"/>
      <c r="AF42" s="110"/>
      <c r="AG42" s="110">
        <v>1181</v>
      </c>
      <c r="AH42" s="110">
        <v>14585</v>
      </c>
      <c r="AI42" s="110">
        <v>2931790.74</v>
      </c>
      <c r="AJ42" s="212" t="s">
        <v>472</v>
      </c>
      <c r="AK42" s="213">
        <v>26529</v>
      </c>
      <c r="AL42" s="214">
        <v>546.37</v>
      </c>
      <c r="AM42" s="214">
        <v>112.5</v>
      </c>
      <c r="AN42" s="215">
        <v>4.8555008510716181E-2</v>
      </c>
      <c r="AO42" s="111">
        <v>9560202.2599999998</v>
      </c>
      <c r="AP42" s="103">
        <v>98248795.719999999</v>
      </c>
      <c r="AQ42" s="104">
        <v>3778977.11</v>
      </c>
      <c r="AR42" s="105">
        <v>111587975.09</v>
      </c>
      <c r="AS42" s="147">
        <v>32.197386400686597</v>
      </c>
    </row>
    <row r="43" spans="1:45" x14ac:dyDescent="0.2">
      <c r="A43" s="99" t="s">
        <v>114</v>
      </c>
      <c r="B43" s="99" t="s">
        <v>367</v>
      </c>
      <c r="C43" s="102">
        <f t="shared" si="0"/>
        <v>6607793.4468</v>
      </c>
      <c r="D43" s="136">
        <f t="shared" si="1"/>
        <v>6417648.1573800007</v>
      </c>
      <c r="E43" s="136">
        <f t="shared" si="2"/>
        <v>1028461.1529</v>
      </c>
      <c r="F43" s="136">
        <f t="shared" si="3"/>
        <v>213892.22400000002</v>
      </c>
      <c r="G43" s="136">
        <f t="shared" si="4"/>
        <v>20053338.095073268</v>
      </c>
      <c r="H43" s="136">
        <f t="shared" si="5"/>
        <v>2863.2069999999999</v>
      </c>
      <c r="I43" s="136">
        <f t="shared" si="8"/>
        <v>3085612.4669000003</v>
      </c>
      <c r="J43" s="136">
        <f t="shared" si="9"/>
        <v>3068695.6613000003</v>
      </c>
      <c r="K43" s="136">
        <f t="shared" si="6"/>
        <v>1838594.7067165067</v>
      </c>
      <c r="L43" s="109">
        <f t="shared" si="7"/>
        <v>5674079.4149487289</v>
      </c>
      <c r="M43" s="111">
        <v>656</v>
      </c>
      <c r="N43" s="103">
        <v>834</v>
      </c>
      <c r="O43" s="103">
        <v>22</v>
      </c>
      <c r="P43" s="103"/>
      <c r="Q43" s="104">
        <v>6</v>
      </c>
      <c r="R43" s="103">
        <v>273</v>
      </c>
      <c r="S43" s="103">
        <v>24</v>
      </c>
      <c r="T43" s="103">
        <v>155</v>
      </c>
      <c r="U43" s="103">
        <v>5593.6</v>
      </c>
      <c r="V43" s="104"/>
      <c r="W43" s="103">
        <v>237155</v>
      </c>
      <c r="X43" s="103">
        <v>266017</v>
      </c>
      <c r="Y43" s="104">
        <v>34944</v>
      </c>
      <c r="Z43" s="110">
        <v>20053338.095073268</v>
      </c>
      <c r="AA43" s="110">
        <v>1</v>
      </c>
      <c r="AB43" s="110">
        <v>778</v>
      </c>
      <c r="AC43" s="110">
        <v>2777</v>
      </c>
      <c r="AD43" s="110"/>
      <c r="AE43" s="110">
        <v>1430</v>
      </c>
      <c r="AF43" s="110"/>
      <c r="AG43" s="110">
        <v>669</v>
      </c>
      <c r="AH43" s="110">
        <v>26995</v>
      </c>
      <c r="AI43" s="110">
        <v>3065074</v>
      </c>
      <c r="AJ43" s="212" t="s">
        <v>472</v>
      </c>
      <c r="AK43" s="213">
        <v>39982</v>
      </c>
      <c r="AL43" s="214">
        <v>1147</v>
      </c>
      <c r="AM43" s="214">
        <v>371</v>
      </c>
      <c r="AN43" s="215">
        <v>3.4857890148212729E-2</v>
      </c>
      <c r="AO43" s="111">
        <v>26738518.780000001</v>
      </c>
      <c r="AP43" s="103">
        <v>144802045.03</v>
      </c>
      <c r="AQ43" s="104">
        <v>5891653.3300000001</v>
      </c>
      <c r="AR43" s="105">
        <v>177432217.13999999</v>
      </c>
      <c r="AS43" s="147">
        <v>37.731659633408299</v>
      </c>
    </row>
    <row r="44" spans="1:45" x14ac:dyDescent="0.2">
      <c r="A44" s="99" t="s">
        <v>116</v>
      </c>
      <c r="B44" s="99" t="s">
        <v>368</v>
      </c>
      <c r="C44" s="102">
        <f t="shared" si="0"/>
        <v>2477809.8909999998</v>
      </c>
      <c r="D44" s="136">
        <f t="shared" si="1"/>
        <v>637098.56930000009</v>
      </c>
      <c r="E44" s="136">
        <f t="shared" si="2"/>
        <v>4355632.2638000008</v>
      </c>
      <c r="F44" s="136">
        <f t="shared" si="3"/>
        <v>0</v>
      </c>
      <c r="G44" s="136">
        <f t="shared" si="4"/>
        <v>0</v>
      </c>
      <c r="H44" s="136">
        <f t="shared" si="5"/>
        <v>0</v>
      </c>
      <c r="I44" s="136">
        <f t="shared" si="8"/>
        <v>0</v>
      </c>
      <c r="J44" s="136">
        <f t="shared" si="9"/>
        <v>0</v>
      </c>
      <c r="K44" s="136">
        <f t="shared" si="6"/>
        <v>1136880.6806363468</v>
      </c>
      <c r="L44" s="109">
        <f t="shared" si="7"/>
        <v>1529623.1219194841</v>
      </c>
      <c r="M44" s="111">
        <v>14</v>
      </c>
      <c r="N44" s="103">
        <v>253</v>
      </c>
      <c r="O44" s="103">
        <v>97</v>
      </c>
      <c r="P44" s="103"/>
      <c r="Q44" s="104"/>
      <c r="R44" s="103">
        <v>2</v>
      </c>
      <c r="S44" s="103"/>
      <c r="T44" s="103">
        <v>19</v>
      </c>
      <c r="U44" s="103">
        <v>600</v>
      </c>
      <c r="V44" s="104"/>
      <c r="W44" s="103">
        <v>2109201</v>
      </c>
      <c r="X44" s="103">
        <v>478604</v>
      </c>
      <c r="Y44" s="104"/>
      <c r="Z44" s="110">
        <v>0</v>
      </c>
      <c r="AA44" s="110"/>
      <c r="AB44" s="110"/>
      <c r="AC44" s="110"/>
      <c r="AD44" s="110"/>
      <c r="AE44" s="110"/>
      <c r="AF44" s="110"/>
      <c r="AG44" s="110"/>
      <c r="AH44" s="110">
        <v>7974</v>
      </c>
      <c r="AI44" s="110">
        <v>1147681</v>
      </c>
      <c r="AJ44" s="212" t="s">
        <v>471</v>
      </c>
      <c r="AK44" s="213">
        <v>16068</v>
      </c>
      <c r="AL44" s="214">
        <v>157</v>
      </c>
      <c r="AM44" s="214">
        <v>207</v>
      </c>
      <c r="AN44" s="215">
        <v>0.10234394904458599</v>
      </c>
      <c r="AO44" s="111"/>
      <c r="AP44" s="103">
        <v>57363553.859999999</v>
      </c>
      <c r="AQ44" s="104">
        <v>61405.8</v>
      </c>
      <c r="AR44" s="105">
        <v>57424959.659999996</v>
      </c>
      <c r="AS44" s="147">
        <v>47.871093787758298</v>
      </c>
    </row>
    <row r="45" spans="1:45" x14ac:dyDescent="0.2">
      <c r="A45" s="99" t="s">
        <v>118</v>
      </c>
      <c r="B45" s="99" t="s">
        <v>369</v>
      </c>
      <c r="C45" s="102">
        <f t="shared" si="0"/>
        <v>1823009.8928</v>
      </c>
      <c r="D45" s="136">
        <f t="shared" si="1"/>
        <v>538112.03859999997</v>
      </c>
      <c r="E45" s="136">
        <f t="shared" si="2"/>
        <v>780875.03689999995</v>
      </c>
      <c r="F45" s="136">
        <f t="shared" si="3"/>
        <v>108029.52900000001</v>
      </c>
      <c r="G45" s="136">
        <f t="shared" si="4"/>
        <v>0</v>
      </c>
      <c r="H45" s="136">
        <f t="shared" si="5"/>
        <v>0</v>
      </c>
      <c r="I45" s="136">
        <f t="shared" si="8"/>
        <v>0</v>
      </c>
      <c r="J45" s="136">
        <f t="shared" si="9"/>
        <v>0</v>
      </c>
      <c r="K45" s="136">
        <f t="shared" si="6"/>
        <v>983085.65446888458</v>
      </c>
      <c r="L45" s="109">
        <f t="shared" si="7"/>
        <v>1763529.7378190933</v>
      </c>
      <c r="M45" s="111">
        <v>11</v>
      </c>
      <c r="N45" s="103">
        <v>184</v>
      </c>
      <c r="O45" s="103">
        <v>36</v>
      </c>
      <c r="P45" s="103"/>
      <c r="Q45" s="104">
        <v>2</v>
      </c>
      <c r="R45" s="103"/>
      <c r="S45" s="103">
        <v>1</v>
      </c>
      <c r="T45" s="103">
        <v>5</v>
      </c>
      <c r="U45" s="103">
        <v>1300</v>
      </c>
      <c r="V45" s="104"/>
      <c r="W45" s="103">
        <v>103392</v>
      </c>
      <c r="X45" s="103">
        <v>246947</v>
      </c>
      <c r="Y45" s="104">
        <v>17649</v>
      </c>
      <c r="Z45" s="110">
        <v>0</v>
      </c>
      <c r="AA45" s="110"/>
      <c r="AB45" s="110"/>
      <c r="AC45" s="110"/>
      <c r="AD45" s="110"/>
      <c r="AE45" s="110"/>
      <c r="AF45" s="110"/>
      <c r="AG45" s="110"/>
      <c r="AH45" s="110">
        <v>5515</v>
      </c>
      <c r="AI45" s="110">
        <v>1312617</v>
      </c>
      <c r="AJ45" s="212" t="s">
        <v>471</v>
      </c>
      <c r="AK45" s="213">
        <v>17795</v>
      </c>
      <c r="AL45" s="214">
        <v>136</v>
      </c>
      <c r="AM45" s="214">
        <v>97</v>
      </c>
      <c r="AN45" s="215">
        <v>0.13084558823529413</v>
      </c>
      <c r="AO45" s="111"/>
      <c r="AP45" s="103">
        <v>29028940</v>
      </c>
      <c r="AQ45" s="104">
        <v>1858094.15</v>
      </c>
      <c r="AR45" s="105">
        <v>30887034.149999999</v>
      </c>
      <c r="AS45" s="147">
        <v>38.2000689697174</v>
      </c>
    </row>
    <row r="46" spans="1:45" x14ac:dyDescent="0.2">
      <c r="A46" s="99" t="s">
        <v>120</v>
      </c>
      <c r="B46" s="99" t="s">
        <v>370</v>
      </c>
      <c r="C46" s="102">
        <f t="shared" si="0"/>
        <v>3998439.2757000001</v>
      </c>
      <c r="D46" s="136">
        <f t="shared" si="1"/>
        <v>3520372.4391999999</v>
      </c>
      <c r="E46" s="136">
        <f t="shared" si="2"/>
        <v>1052567.0922999999</v>
      </c>
      <c r="F46" s="136">
        <f t="shared" si="3"/>
        <v>164930.345</v>
      </c>
      <c r="G46" s="136">
        <f t="shared" si="4"/>
        <v>0</v>
      </c>
      <c r="H46" s="136">
        <f t="shared" si="5"/>
        <v>0</v>
      </c>
      <c r="I46" s="136">
        <f t="shared" si="8"/>
        <v>0</v>
      </c>
      <c r="J46" s="136">
        <f t="shared" si="9"/>
        <v>0</v>
      </c>
      <c r="K46" s="136">
        <f t="shared" si="6"/>
        <v>1248769.9428525332</v>
      </c>
      <c r="L46" s="109">
        <f t="shared" si="7"/>
        <v>4304503.000331481</v>
      </c>
      <c r="M46" s="111">
        <v>9</v>
      </c>
      <c r="N46" s="103">
        <v>316</v>
      </c>
      <c r="O46" s="103">
        <v>55</v>
      </c>
      <c r="P46" s="103"/>
      <c r="Q46" s="104">
        <v>7</v>
      </c>
      <c r="R46" s="103"/>
      <c r="S46" s="103"/>
      <c r="T46" s="103">
        <v>4</v>
      </c>
      <c r="U46" s="103">
        <v>2700</v>
      </c>
      <c r="V46" s="104">
        <v>12000</v>
      </c>
      <c r="W46" s="103">
        <v>379611</v>
      </c>
      <c r="X46" s="103">
        <v>191959</v>
      </c>
      <c r="Y46" s="104">
        <v>26945</v>
      </c>
      <c r="Z46" s="110">
        <v>0</v>
      </c>
      <c r="AA46" s="110"/>
      <c r="AB46" s="110"/>
      <c r="AC46" s="110"/>
      <c r="AD46" s="110"/>
      <c r="AE46" s="110"/>
      <c r="AF46" s="110"/>
      <c r="AG46" s="110"/>
      <c r="AH46" s="110">
        <v>10118</v>
      </c>
      <c r="AI46" s="110">
        <v>3046811</v>
      </c>
      <c r="AJ46" s="212" t="s">
        <v>471</v>
      </c>
      <c r="AK46" s="213">
        <v>29800</v>
      </c>
      <c r="AL46" s="214">
        <v>278</v>
      </c>
      <c r="AM46" s="214">
        <v>109</v>
      </c>
      <c r="AN46" s="215">
        <v>0.10719424460431655</v>
      </c>
      <c r="AO46" s="111"/>
      <c r="AP46" s="103">
        <v>57779611.159999996</v>
      </c>
      <c r="AQ46" s="104">
        <v>181214.71</v>
      </c>
      <c r="AR46" s="105">
        <v>57960825.869999997</v>
      </c>
      <c r="AS46" s="147">
        <v>34.274253839566498</v>
      </c>
    </row>
    <row r="47" spans="1:45" x14ac:dyDescent="0.2">
      <c r="A47" s="99" t="s">
        <v>122</v>
      </c>
      <c r="B47" s="99" t="s">
        <v>371</v>
      </c>
      <c r="C47" s="102">
        <f t="shared" si="0"/>
        <v>30491832.869500004</v>
      </c>
      <c r="D47" s="136">
        <f t="shared" si="1"/>
        <v>11103650.304099999</v>
      </c>
      <c r="E47" s="136">
        <f t="shared" si="2"/>
        <v>416156.39750000002</v>
      </c>
      <c r="F47" s="136">
        <f t="shared" si="3"/>
        <v>1518008</v>
      </c>
      <c r="G47" s="136">
        <f t="shared" si="4"/>
        <v>0</v>
      </c>
      <c r="H47" s="136">
        <f t="shared" si="5"/>
        <v>2863.2069999999999</v>
      </c>
      <c r="I47" s="136">
        <f t="shared" si="8"/>
        <v>0</v>
      </c>
      <c r="J47" s="136">
        <f t="shared" si="9"/>
        <v>0</v>
      </c>
      <c r="K47" s="136">
        <f t="shared" si="6"/>
        <v>2075516.1186771966</v>
      </c>
      <c r="L47" s="109">
        <f t="shared" si="7"/>
        <v>50134752.063899517</v>
      </c>
      <c r="M47" s="111">
        <v>4</v>
      </c>
      <c r="N47" s="103">
        <v>554</v>
      </c>
      <c r="O47" s="103">
        <v>360</v>
      </c>
      <c r="P47" s="103">
        <v>475</v>
      </c>
      <c r="Q47" s="104">
        <v>55</v>
      </c>
      <c r="R47" s="103"/>
      <c r="S47" s="103">
        <v>20</v>
      </c>
      <c r="T47" s="103">
        <v>27</v>
      </c>
      <c r="U47" s="103">
        <v>14800</v>
      </c>
      <c r="V47" s="104">
        <v>26000</v>
      </c>
      <c r="W47" s="103"/>
      <c r="X47" s="103">
        <v>163925</v>
      </c>
      <c r="Y47" s="104">
        <v>248000</v>
      </c>
      <c r="Z47" s="110">
        <v>0</v>
      </c>
      <c r="AA47" s="110">
        <v>1</v>
      </c>
      <c r="AB47" s="110"/>
      <c r="AC47" s="110"/>
      <c r="AD47" s="110"/>
      <c r="AE47" s="110"/>
      <c r="AF47" s="110"/>
      <c r="AG47" s="110"/>
      <c r="AH47" s="110">
        <v>36713</v>
      </c>
      <c r="AI47" s="110">
        <v>30902548</v>
      </c>
      <c r="AJ47" s="212" t="s">
        <v>471</v>
      </c>
      <c r="AK47" s="213">
        <v>434880</v>
      </c>
      <c r="AL47" s="214">
        <v>1286</v>
      </c>
      <c r="AM47" s="214">
        <v>162</v>
      </c>
      <c r="AN47" s="215">
        <v>0.33816485225505444</v>
      </c>
      <c r="AO47" s="111">
        <v>2132503.5099999998</v>
      </c>
      <c r="AP47" s="103">
        <v>276854363.48000002</v>
      </c>
      <c r="AQ47" s="104">
        <v>973451.52</v>
      </c>
      <c r="AR47" s="105">
        <v>279960318.50999999</v>
      </c>
      <c r="AS47" s="147">
        <v>27.957550023254999</v>
      </c>
    </row>
    <row r="48" spans="1:45" x14ac:dyDescent="0.2">
      <c r="A48" s="99" t="s">
        <v>124</v>
      </c>
      <c r="B48" s="99" t="s">
        <v>372</v>
      </c>
      <c r="C48" s="102">
        <f t="shared" si="0"/>
        <v>1514944.9882</v>
      </c>
      <c r="D48" s="136">
        <f t="shared" si="1"/>
        <v>452841.25020000001</v>
      </c>
      <c r="E48" s="136">
        <f t="shared" si="2"/>
        <v>305583.31900000002</v>
      </c>
      <c r="F48" s="136">
        <f t="shared" si="3"/>
        <v>49396.47</v>
      </c>
      <c r="G48" s="136">
        <f t="shared" si="4"/>
        <v>0</v>
      </c>
      <c r="H48" s="136">
        <f t="shared" si="5"/>
        <v>0</v>
      </c>
      <c r="I48" s="136">
        <f t="shared" si="8"/>
        <v>0</v>
      </c>
      <c r="J48" s="136">
        <f t="shared" si="9"/>
        <v>0</v>
      </c>
      <c r="K48" s="136">
        <f t="shared" si="6"/>
        <v>1088012.8553345292</v>
      </c>
      <c r="L48" s="109">
        <f t="shared" si="7"/>
        <v>2419787.6952722115</v>
      </c>
      <c r="M48" s="111"/>
      <c r="N48" s="103">
        <v>179</v>
      </c>
      <c r="O48" s="103">
        <v>37</v>
      </c>
      <c r="P48" s="103"/>
      <c r="Q48" s="104">
        <v>1</v>
      </c>
      <c r="R48" s="103"/>
      <c r="S48" s="103"/>
      <c r="T48" s="103">
        <v>4</v>
      </c>
      <c r="U48" s="103">
        <v>650</v>
      </c>
      <c r="V48" s="104">
        <v>720</v>
      </c>
      <c r="W48" s="103"/>
      <c r="X48" s="103">
        <v>120370</v>
      </c>
      <c r="Y48" s="104">
        <v>8070</v>
      </c>
      <c r="Z48" s="110">
        <v>0</v>
      </c>
      <c r="AA48" s="110"/>
      <c r="AB48" s="110"/>
      <c r="AC48" s="110"/>
      <c r="AD48" s="110"/>
      <c r="AE48" s="110"/>
      <c r="AF48" s="110"/>
      <c r="AG48" s="110"/>
      <c r="AH48" s="110">
        <v>7133</v>
      </c>
      <c r="AI48" s="110">
        <v>1769262</v>
      </c>
      <c r="AJ48" s="212" t="s">
        <v>471</v>
      </c>
      <c r="AK48" s="213">
        <v>24181</v>
      </c>
      <c r="AL48" s="214">
        <v>158</v>
      </c>
      <c r="AM48" s="214">
        <v>59</v>
      </c>
      <c r="AN48" s="215">
        <v>0.15304430379746836</v>
      </c>
      <c r="AO48" s="111"/>
      <c r="AP48" s="103">
        <v>30517152.52</v>
      </c>
      <c r="AQ48" s="104">
        <v>74214.19</v>
      </c>
      <c r="AR48" s="105">
        <v>30591366.710000001</v>
      </c>
      <c r="AS48" s="147">
        <v>46.458048826898697</v>
      </c>
    </row>
    <row r="49" spans="1:45" x14ac:dyDescent="0.2">
      <c r="A49" s="99" t="s">
        <v>126</v>
      </c>
      <c r="B49" s="99" t="s">
        <v>373</v>
      </c>
      <c r="C49" s="102">
        <f t="shared" si="0"/>
        <v>5169933.4875499997</v>
      </c>
      <c r="D49" s="136">
        <f t="shared" si="1"/>
        <v>8193096.5771000003</v>
      </c>
      <c r="E49" s="136">
        <f t="shared" si="2"/>
        <v>1033176.9638</v>
      </c>
      <c r="F49" s="136">
        <f t="shared" si="3"/>
        <v>156697.60000000001</v>
      </c>
      <c r="G49" s="136">
        <f t="shared" si="4"/>
        <v>12866232.422676884</v>
      </c>
      <c r="H49" s="136">
        <f t="shared" si="5"/>
        <v>88759.417000000001</v>
      </c>
      <c r="I49" s="136">
        <f t="shared" si="8"/>
        <v>1046929.6046000001</v>
      </c>
      <c r="J49" s="136">
        <f t="shared" si="9"/>
        <v>1128305.2406000001</v>
      </c>
      <c r="K49" s="136">
        <f t="shared" si="6"/>
        <v>1782657.5788800034</v>
      </c>
      <c r="L49" s="109">
        <f t="shared" si="7"/>
        <v>5650457.2975833127</v>
      </c>
      <c r="M49" s="111">
        <v>409.1</v>
      </c>
      <c r="N49" s="103">
        <v>824.1</v>
      </c>
      <c r="O49" s="103">
        <v>53.2</v>
      </c>
      <c r="P49" s="103"/>
      <c r="Q49" s="104">
        <v>1.3</v>
      </c>
      <c r="R49" s="103">
        <v>135</v>
      </c>
      <c r="S49" s="103">
        <v>231</v>
      </c>
      <c r="T49" s="103">
        <v>163</v>
      </c>
      <c r="U49" s="103">
        <v>4597</v>
      </c>
      <c r="V49" s="104"/>
      <c r="W49" s="103">
        <v>145224</v>
      </c>
      <c r="X49" s="103">
        <v>321794</v>
      </c>
      <c r="Y49" s="104">
        <v>25600</v>
      </c>
      <c r="Z49" s="110">
        <v>12866232.422676884</v>
      </c>
      <c r="AA49" s="110">
        <v>31</v>
      </c>
      <c r="AB49" s="110">
        <v>615</v>
      </c>
      <c r="AC49" s="110">
        <v>179</v>
      </c>
      <c r="AD49" s="110"/>
      <c r="AE49" s="110">
        <v>794</v>
      </c>
      <c r="AF49" s="110"/>
      <c r="AG49" s="110"/>
      <c r="AH49" s="110">
        <v>24960</v>
      </c>
      <c r="AI49" s="110">
        <v>3052121</v>
      </c>
      <c r="AJ49" s="212" t="s">
        <v>472</v>
      </c>
      <c r="AK49" s="213">
        <v>34321</v>
      </c>
      <c r="AL49" s="214">
        <v>899.1</v>
      </c>
      <c r="AM49" s="214">
        <v>388.6</v>
      </c>
      <c r="AN49" s="215">
        <v>3.8172617061505952E-2</v>
      </c>
      <c r="AO49" s="111">
        <v>11084708.699999999</v>
      </c>
      <c r="AP49" s="103">
        <v>107794668.08</v>
      </c>
      <c r="AQ49" s="104">
        <v>1416629.09</v>
      </c>
      <c r="AR49" s="105">
        <v>120296005.87</v>
      </c>
      <c r="AS49" s="147">
        <v>36.510127137832697</v>
      </c>
    </row>
    <row r="50" spans="1:45" x14ac:dyDescent="0.2">
      <c r="A50" s="99" t="s">
        <v>128</v>
      </c>
      <c r="B50" s="99" t="s">
        <v>374</v>
      </c>
      <c r="C50" s="102">
        <f t="shared" si="0"/>
        <v>8212745.8969000001</v>
      </c>
      <c r="D50" s="136">
        <f t="shared" si="1"/>
        <v>4963716.9477000004</v>
      </c>
      <c r="E50" s="136">
        <f t="shared" si="2"/>
        <v>1902369.5430999999</v>
      </c>
      <c r="F50" s="136">
        <f t="shared" si="3"/>
        <v>115491.02800000001</v>
      </c>
      <c r="G50" s="136">
        <f t="shared" si="4"/>
        <v>23453446.476062287</v>
      </c>
      <c r="H50" s="136">
        <f t="shared" si="5"/>
        <v>83033.002999999997</v>
      </c>
      <c r="I50" s="136">
        <f t="shared" si="8"/>
        <v>2898509.1524</v>
      </c>
      <c r="J50" s="136">
        <f t="shared" si="9"/>
        <v>2573933.6084110001</v>
      </c>
      <c r="K50" s="136">
        <f t="shared" si="6"/>
        <v>1913451.9999897631</v>
      </c>
      <c r="L50" s="109">
        <f t="shared" si="7"/>
        <v>9480669.4486285076</v>
      </c>
      <c r="M50" s="111">
        <v>436</v>
      </c>
      <c r="N50" s="103">
        <v>1244</v>
      </c>
      <c r="O50" s="103">
        <v>97</v>
      </c>
      <c r="P50" s="103"/>
      <c r="Q50" s="104">
        <v>4</v>
      </c>
      <c r="R50" s="103">
        <v>571</v>
      </c>
      <c r="S50" s="103">
        <v>69</v>
      </c>
      <c r="T50" s="103">
        <v>75</v>
      </c>
      <c r="U50" s="103">
        <v>2605</v>
      </c>
      <c r="V50" s="104"/>
      <c r="W50" s="103">
        <v>212925</v>
      </c>
      <c r="X50" s="103">
        <v>624463</v>
      </c>
      <c r="Y50" s="104">
        <v>18868</v>
      </c>
      <c r="Z50" s="110">
        <v>23453446.476062287</v>
      </c>
      <c r="AA50" s="110">
        <v>29</v>
      </c>
      <c r="AB50" s="110">
        <v>245</v>
      </c>
      <c r="AC50" s="110">
        <v>2726</v>
      </c>
      <c r="AD50" s="110"/>
      <c r="AE50" s="110">
        <v>2206</v>
      </c>
      <c r="AF50" s="110"/>
      <c r="AG50" s="110">
        <v>19.170000000000002</v>
      </c>
      <c r="AH50" s="110">
        <v>29871</v>
      </c>
      <c r="AI50" s="110">
        <v>5161271</v>
      </c>
      <c r="AJ50" s="212" t="s">
        <v>472</v>
      </c>
      <c r="AK50" s="213">
        <v>52539</v>
      </c>
      <c r="AL50" s="214">
        <v>1176.83</v>
      </c>
      <c r="AM50" s="214">
        <v>604.16999999999996</v>
      </c>
      <c r="AN50" s="215">
        <v>4.4644511101858381E-2</v>
      </c>
      <c r="AO50" s="111">
        <v>17098074.059999999</v>
      </c>
      <c r="AP50" s="103">
        <v>130732311.7</v>
      </c>
      <c r="AQ50" s="104">
        <v>4705266.67</v>
      </c>
      <c r="AR50" s="105">
        <v>152535652.43000001</v>
      </c>
      <c r="AS50" s="147">
        <v>35.029382942689402</v>
      </c>
    </row>
    <row r="51" spans="1:45" x14ac:dyDescent="0.2">
      <c r="A51" s="99" t="s">
        <v>130</v>
      </c>
      <c r="B51" s="99" t="s">
        <v>375</v>
      </c>
      <c r="C51" s="102">
        <f t="shared" si="0"/>
        <v>3092170.6771519999</v>
      </c>
      <c r="D51" s="136">
        <f t="shared" si="1"/>
        <v>2349788.5623000003</v>
      </c>
      <c r="E51" s="136">
        <f t="shared" si="2"/>
        <v>1255211.5496469999</v>
      </c>
      <c r="F51" s="136">
        <f t="shared" si="3"/>
        <v>51416.4</v>
      </c>
      <c r="G51" s="136">
        <f t="shared" si="4"/>
        <v>1170036.8436262335</v>
      </c>
      <c r="H51" s="136">
        <f t="shared" si="5"/>
        <v>0</v>
      </c>
      <c r="I51" s="136">
        <f t="shared" si="8"/>
        <v>1022507.504485</v>
      </c>
      <c r="J51" s="136">
        <f t="shared" si="9"/>
        <v>0</v>
      </c>
      <c r="K51" s="136">
        <f t="shared" si="6"/>
        <v>1428141.4160729684</v>
      </c>
      <c r="L51" s="109">
        <f t="shared" si="7"/>
        <v>4756171.402429671</v>
      </c>
      <c r="M51" s="111">
        <v>98.86</v>
      </c>
      <c r="N51" s="103">
        <v>443.65</v>
      </c>
      <c r="O51" s="103">
        <v>74.849999999999994</v>
      </c>
      <c r="P51" s="103"/>
      <c r="Q51" s="104">
        <v>0.23</v>
      </c>
      <c r="R51" s="103">
        <v>289</v>
      </c>
      <c r="S51" s="103">
        <v>4</v>
      </c>
      <c r="T51" s="103">
        <v>40</v>
      </c>
      <c r="U51" s="103">
        <v>1279</v>
      </c>
      <c r="V51" s="104">
        <v>680</v>
      </c>
      <c r="W51" s="103">
        <v>213822</v>
      </c>
      <c r="X51" s="103">
        <v>369019.81</v>
      </c>
      <c r="Y51" s="104">
        <v>8400</v>
      </c>
      <c r="Z51" s="110">
        <v>1170036.8436262335</v>
      </c>
      <c r="AA51" s="110"/>
      <c r="AB51" s="110"/>
      <c r="AC51" s="110"/>
      <c r="AD51" s="110">
        <v>170.83</v>
      </c>
      <c r="AE51" s="110"/>
      <c r="AF51" s="110"/>
      <c r="AG51" s="110"/>
      <c r="AH51" s="110">
        <v>14222</v>
      </c>
      <c r="AI51" s="110">
        <v>2562382</v>
      </c>
      <c r="AJ51" s="212" t="s">
        <v>472</v>
      </c>
      <c r="AK51" s="213">
        <v>32048</v>
      </c>
      <c r="AL51" s="214">
        <v>398.41</v>
      </c>
      <c r="AM51" s="214">
        <v>219.18</v>
      </c>
      <c r="AN51" s="215">
        <v>8.0439747998293218E-2</v>
      </c>
      <c r="AO51" s="111">
        <v>1175116.81</v>
      </c>
      <c r="AP51" s="103">
        <v>67341459.019999996</v>
      </c>
      <c r="AQ51" s="104">
        <v>1363456.6</v>
      </c>
      <c r="AR51" s="105">
        <v>69880032.430000007</v>
      </c>
      <c r="AS51" s="147">
        <v>42.663366721606899</v>
      </c>
    </row>
    <row r="52" spans="1:45" x14ac:dyDescent="0.2">
      <c r="A52" s="99" t="s">
        <v>132</v>
      </c>
      <c r="B52" s="99" t="s">
        <v>376</v>
      </c>
      <c r="C52" s="102">
        <f t="shared" si="0"/>
        <v>1505709.0553350002</v>
      </c>
      <c r="D52" s="136">
        <f t="shared" si="1"/>
        <v>1772742.9335000003</v>
      </c>
      <c r="E52" s="136">
        <f t="shared" si="2"/>
        <v>29448.92</v>
      </c>
      <c r="F52" s="136">
        <f t="shared" si="3"/>
        <v>98652.157000000007</v>
      </c>
      <c r="G52" s="136">
        <f t="shared" si="4"/>
        <v>5089198.3987042373</v>
      </c>
      <c r="H52" s="136">
        <f t="shared" si="5"/>
        <v>0</v>
      </c>
      <c r="I52" s="136">
        <f t="shared" si="8"/>
        <v>1523176.1271800001</v>
      </c>
      <c r="J52" s="136">
        <f t="shared" si="9"/>
        <v>1125696.32862</v>
      </c>
      <c r="K52" s="136">
        <f t="shared" si="6"/>
        <v>1108343.9404527419</v>
      </c>
      <c r="L52" s="109">
        <f t="shared" si="7"/>
        <v>3116388.5665638512</v>
      </c>
      <c r="M52" s="111">
        <v>16.600000000000001</v>
      </c>
      <c r="N52" s="103">
        <v>196.41</v>
      </c>
      <c r="O52" s="103">
        <v>17.7</v>
      </c>
      <c r="P52" s="103"/>
      <c r="Q52" s="104">
        <v>1.68</v>
      </c>
      <c r="R52" s="103">
        <v>14</v>
      </c>
      <c r="S52" s="103">
        <v>9</v>
      </c>
      <c r="T52" s="103">
        <v>17</v>
      </c>
      <c r="U52" s="103">
        <v>2512</v>
      </c>
      <c r="V52" s="104">
        <v>2069</v>
      </c>
      <c r="W52" s="103"/>
      <c r="X52" s="103">
        <v>11600</v>
      </c>
      <c r="Y52" s="104">
        <v>16117</v>
      </c>
      <c r="Z52" s="110">
        <v>5089198.3987042373</v>
      </c>
      <c r="AA52" s="110"/>
      <c r="AB52" s="110"/>
      <c r="AC52" s="110">
        <v>1022.2</v>
      </c>
      <c r="AD52" s="110"/>
      <c r="AE52" s="110">
        <v>613.6</v>
      </c>
      <c r="AF52" s="110">
        <v>36.200000000000003</v>
      </c>
      <c r="AG52" s="110">
        <v>36.200000000000003</v>
      </c>
      <c r="AH52" s="110">
        <v>7476</v>
      </c>
      <c r="AI52" s="110">
        <v>1668249</v>
      </c>
      <c r="AJ52" s="212" t="s">
        <v>472</v>
      </c>
      <c r="AK52" s="213">
        <v>13883</v>
      </c>
      <c r="AL52" s="214">
        <v>184.18</v>
      </c>
      <c r="AM52" s="214">
        <v>48.21</v>
      </c>
      <c r="AN52" s="215">
        <v>7.5377348246280812E-2</v>
      </c>
      <c r="AO52" s="111">
        <v>5022745.6500000004</v>
      </c>
      <c r="AP52" s="103">
        <v>29404480.5</v>
      </c>
      <c r="AQ52" s="104">
        <v>1029978.9</v>
      </c>
      <c r="AR52" s="105">
        <v>35457205.049999997</v>
      </c>
      <c r="AS52" s="147">
        <v>39.552177955130098</v>
      </c>
    </row>
    <row r="53" spans="1:45" x14ac:dyDescent="0.2">
      <c r="A53" s="99" t="s">
        <v>134</v>
      </c>
      <c r="B53" s="99" t="s">
        <v>377</v>
      </c>
      <c r="C53" s="102">
        <f t="shared" si="0"/>
        <v>5678471.1989869997</v>
      </c>
      <c r="D53" s="136">
        <f t="shared" si="1"/>
        <v>2101077.7526000002</v>
      </c>
      <c r="E53" s="136">
        <f t="shared" si="2"/>
        <v>767639.7169</v>
      </c>
      <c r="F53" s="136">
        <f t="shared" si="3"/>
        <v>108262.12700000001</v>
      </c>
      <c r="G53" s="136">
        <f t="shared" si="4"/>
        <v>6473045.7098542377</v>
      </c>
      <c r="H53" s="136">
        <f t="shared" si="5"/>
        <v>0</v>
      </c>
      <c r="I53" s="136">
        <f t="shared" si="8"/>
        <v>959833.07270000014</v>
      </c>
      <c r="J53" s="136">
        <f t="shared" si="9"/>
        <v>1217519.6446</v>
      </c>
      <c r="K53" s="136">
        <f t="shared" si="6"/>
        <v>1476137.8830863538</v>
      </c>
      <c r="L53" s="109">
        <f t="shared" si="7"/>
        <v>3492902.487681333</v>
      </c>
      <c r="M53" s="111">
        <v>202.71</v>
      </c>
      <c r="N53" s="103">
        <v>659.57</v>
      </c>
      <c r="O53" s="103">
        <v>26.4</v>
      </c>
      <c r="P53" s="103"/>
      <c r="Q53" s="104">
        <v>8.49</v>
      </c>
      <c r="R53" s="103"/>
      <c r="S53" s="103">
        <v>19</v>
      </c>
      <c r="T53" s="103">
        <v>59</v>
      </c>
      <c r="U53" s="103">
        <v>1640</v>
      </c>
      <c r="V53" s="104"/>
      <c r="W53" s="103">
        <v>166112</v>
      </c>
      <c r="X53" s="103">
        <v>204947</v>
      </c>
      <c r="Y53" s="104">
        <v>17687</v>
      </c>
      <c r="Z53" s="110">
        <v>6473045.7098542377</v>
      </c>
      <c r="AA53" s="110"/>
      <c r="AB53" s="110">
        <v>796</v>
      </c>
      <c r="AC53" s="110"/>
      <c r="AD53" s="110"/>
      <c r="AE53" s="110">
        <v>766</v>
      </c>
      <c r="AF53" s="110"/>
      <c r="AG53" s="110">
        <v>60</v>
      </c>
      <c r="AH53" s="110">
        <v>15466</v>
      </c>
      <c r="AI53" s="110">
        <v>1873031</v>
      </c>
      <c r="AJ53" s="212" t="s">
        <v>472</v>
      </c>
      <c r="AK53" s="213">
        <v>18700</v>
      </c>
      <c r="AL53" s="214">
        <v>570.15</v>
      </c>
      <c r="AM53" s="214">
        <v>327.02</v>
      </c>
      <c r="AN53" s="215">
        <v>3.2798386389546609E-2</v>
      </c>
      <c r="AO53" s="111">
        <v>8696845.4199999999</v>
      </c>
      <c r="AP53" s="103">
        <v>71815020.950000003</v>
      </c>
      <c r="AQ53" s="104">
        <v>3886740.17</v>
      </c>
      <c r="AR53" s="105">
        <v>84398606.540000007</v>
      </c>
      <c r="AS53" s="147">
        <v>36.766495729949703</v>
      </c>
    </row>
    <row r="54" spans="1:45" x14ac:dyDescent="0.2">
      <c r="A54" s="99" t="s">
        <v>136</v>
      </c>
      <c r="B54" s="99" t="s">
        <v>378</v>
      </c>
      <c r="C54" s="102">
        <f t="shared" si="0"/>
        <v>886749.73795400001</v>
      </c>
      <c r="D54" s="136">
        <f t="shared" si="1"/>
        <v>1934983.7874</v>
      </c>
      <c r="E54" s="136">
        <f t="shared" si="2"/>
        <v>251166.0043</v>
      </c>
      <c r="F54" s="136">
        <f t="shared" si="3"/>
        <v>0</v>
      </c>
      <c r="G54" s="136">
        <f t="shared" si="4"/>
        <v>0</v>
      </c>
      <c r="H54" s="136">
        <f t="shared" si="5"/>
        <v>0</v>
      </c>
      <c r="I54" s="136">
        <f t="shared" si="8"/>
        <v>0</v>
      </c>
      <c r="J54" s="136">
        <f t="shared" si="9"/>
        <v>0</v>
      </c>
      <c r="K54" s="136">
        <f t="shared" si="6"/>
        <v>851823.81398036587</v>
      </c>
      <c r="L54" s="109">
        <f t="shared" si="7"/>
        <v>1389808.4023303913</v>
      </c>
      <c r="M54" s="111">
        <v>42.64</v>
      </c>
      <c r="N54" s="103">
        <v>95.3</v>
      </c>
      <c r="O54" s="103">
        <v>28</v>
      </c>
      <c r="P54" s="103"/>
      <c r="Q54" s="104"/>
      <c r="R54" s="103"/>
      <c r="S54" s="103">
        <v>81</v>
      </c>
      <c r="T54" s="103">
        <v>18</v>
      </c>
      <c r="U54" s="103">
        <v>1953</v>
      </c>
      <c r="V54" s="104"/>
      <c r="W54" s="103">
        <v>41850</v>
      </c>
      <c r="X54" s="103">
        <v>74389</v>
      </c>
      <c r="Y54" s="104"/>
      <c r="Z54" s="110">
        <v>0</v>
      </c>
      <c r="AA54" s="110"/>
      <c r="AB54" s="110"/>
      <c r="AC54" s="110"/>
      <c r="AD54" s="110"/>
      <c r="AE54" s="110"/>
      <c r="AF54" s="110"/>
      <c r="AG54" s="110"/>
      <c r="AH54" s="110">
        <v>3834</v>
      </c>
      <c r="AI54" s="110">
        <v>1048424</v>
      </c>
      <c r="AJ54" s="212" t="s">
        <v>471</v>
      </c>
      <c r="AK54" s="213">
        <v>3881</v>
      </c>
      <c r="AL54" s="214">
        <v>65.239999999999995</v>
      </c>
      <c r="AM54" s="214">
        <v>100.7</v>
      </c>
      <c r="AN54" s="215">
        <v>5.9488044144696509E-2</v>
      </c>
      <c r="AO54" s="111"/>
      <c r="AP54" s="103">
        <v>16766975.310000001</v>
      </c>
      <c r="AQ54" s="104">
        <v>206010.67</v>
      </c>
      <c r="AR54" s="105">
        <v>16972985.98</v>
      </c>
      <c r="AS54" s="147">
        <v>39.7486049980822</v>
      </c>
    </row>
    <row r="55" spans="1:45" x14ac:dyDescent="0.2">
      <c r="A55" s="99" t="s">
        <v>138</v>
      </c>
      <c r="B55" s="99" t="s">
        <v>379</v>
      </c>
      <c r="C55" s="102">
        <f t="shared" si="0"/>
        <v>3854134.6979049998</v>
      </c>
      <c r="D55" s="136">
        <f t="shared" si="1"/>
        <v>5639662.3069000002</v>
      </c>
      <c r="E55" s="136">
        <f t="shared" si="2"/>
        <v>142046.86440000002</v>
      </c>
      <c r="F55" s="136">
        <f t="shared" si="3"/>
        <v>106958.35400000001</v>
      </c>
      <c r="G55" s="136">
        <f t="shared" si="4"/>
        <v>8012900.6393344188</v>
      </c>
      <c r="H55" s="136">
        <f t="shared" si="5"/>
        <v>0</v>
      </c>
      <c r="I55" s="136">
        <f t="shared" si="8"/>
        <v>1061855.5362530001</v>
      </c>
      <c r="J55" s="136">
        <f t="shared" si="9"/>
        <v>1496801.4972450002</v>
      </c>
      <c r="K55" s="136">
        <f t="shared" si="6"/>
        <v>1683559.9194358864</v>
      </c>
      <c r="L55" s="109">
        <f t="shared" si="7"/>
        <v>3391739.2956761769</v>
      </c>
      <c r="M55" s="111">
        <v>462.69</v>
      </c>
      <c r="N55" s="103">
        <v>627.69000000000005</v>
      </c>
      <c r="O55" s="103"/>
      <c r="P55" s="103"/>
      <c r="Q55" s="104">
        <v>1.7</v>
      </c>
      <c r="R55" s="103">
        <v>20</v>
      </c>
      <c r="S55" s="103">
        <v>32</v>
      </c>
      <c r="T55" s="103">
        <v>183</v>
      </c>
      <c r="U55" s="103">
        <v>3076</v>
      </c>
      <c r="V55" s="104"/>
      <c r="W55" s="103">
        <v>43563</v>
      </c>
      <c r="X55" s="103">
        <v>30402</v>
      </c>
      <c r="Y55" s="104">
        <v>17474</v>
      </c>
      <c r="Z55" s="110">
        <v>8012900.6393344188</v>
      </c>
      <c r="AA55" s="110"/>
      <c r="AB55" s="110">
        <v>1163.49</v>
      </c>
      <c r="AC55" s="110"/>
      <c r="AD55" s="110"/>
      <c r="AE55" s="110">
        <v>1163.49</v>
      </c>
      <c r="AF55" s="110"/>
      <c r="AG55" s="110"/>
      <c r="AH55" s="110">
        <v>21589</v>
      </c>
      <c r="AI55" s="110">
        <v>1817975</v>
      </c>
      <c r="AJ55" s="212" t="s">
        <v>472</v>
      </c>
      <c r="AK55" s="213">
        <v>26343</v>
      </c>
      <c r="AL55" s="214">
        <v>821.78</v>
      </c>
      <c r="AM55" s="214">
        <v>270.3</v>
      </c>
      <c r="AN55" s="215">
        <v>3.2056024726812529E-2</v>
      </c>
      <c r="AO55" s="111">
        <v>6864107.2800000003</v>
      </c>
      <c r="AP55" s="103">
        <v>79015466.329999998</v>
      </c>
      <c r="AQ55" s="104">
        <v>1895973.33</v>
      </c>
      <c r="AR55" s="105">
        <v>87775546.939999998</v>
      </c>
      <c r="AS55" s="147">
        <v>37.968678014039298</v>
      </c>
    </row>
    <row r="56" spans="1:45" x14ac:dyDescent="0.2">
      <c r="A56" s="99" t="s">
        <v>140</v>
      </c>
      <c r="B56" s="99" t="s">
        <v>380</v>
      </c>
      <c r="C56" s="102">
        <f t="shared" si="0"/>
        <v>50983.849648999996</v>
      </c>
      <c r="D56" s="136">
        <f t="shared" si="1"/>
        <v>667596.50959999999</v>
      </c>
      <c r="E56" s="136">
        <f t="shared" si="2"/>
        <v>0</v>
      </c>
      <c r="F56" s="136">
        <f t="shared" si="3"/>
        <v>55792.915000000001</v>
      </c>
      <c r="G56" s="136">
        <f t="shared" si="4"/>
        <v>13499949.460635621</v>
      </c>
      <c r="H56" s="136">
        <f t="shared" si="5"/>
        <v>0</v>
      </c>
      <c r="I56" s="136">
        <f t="shared" si="8"/>
        <v>1420749.7522</v>
      </c>
      <c r="J56" s="136">
        <f t="shared" si="9"/>
        <v>1734646.9042</v>
      </c>
      <c r="K56" s="136">
        <f t="shared" si="6"/>
        <v>62116.659428912084</v>
      </c>
      <c r="L56" s="109">
        <f t="shared" si="7"/>
        <v>4025827.2979312246</v>
      </c>
      <c r="M56" s="111">
        <v>12.75</v>
      </c>
      <c r="N56" s="103">
        <v>5.81</v>
      </c>
      <c r="O56" s="103"/>
      <c r="P56" s="103"/>
      <c r="Q56" s="104"/>
      <c r="R56" s="103"/>
      <c r="S56" s="103"/>
      <c r="T56" s="103"/>
      <c r="U56" s="103"/>
      <c r="V56" s="104">
        <v>3112</v>
      </c>
      <c r="W56" s="103"/>
      <c r="X56" s="103"/>
      <c r="Y56" s="104">
        <v>9115</v>
      </c>
      <c r="Z56" s="110">
        <v>13499949.460635621</v>
      </c>
      <c r="AA56" s="110"/>
      <c r="AB56" s="110">
        <v>1266</v>
      </c>
      <c r="AC56" s="110"/>
      <c r="AD56" s="110">
        <v>199</v>
      </c>
      <c r="AE56" s="110">
        <v>1124</v>
      </c>
      <c r="AF56" s="110"/>
      <c r="AG56" s="110">
        <v>142</v>
      </c>
      <c r="AH56" s="110">
        <v>5</v>
      </c>
      <c r="AI56" s="110">
        <v>6226858</v>
      </c>
      <c r="AJ56" s="212" t="s">
        <v>473</v>
      </c>
      <c r="AK56" s="213">
        <v>5</v>
      </c>
      <c r="AL56" s="214">
        <v>18.559999999999999</v>
      </c>
      <c r="AM56" s="214"/>
      <c r="AN56" s="215">
        <v>2.6939655172413793E-4</v>
      </c>
      <c r="AO56" s="111">
        <v>14046290.789999999</v>
      </c>
      <c r="AP56" s="103">
        <v>3621317.91</v>
      </c>
      <c r="AQ56" s="104">
        <v>3821608.46</v>
      </c>
      <c r="AR56" s="105">
        <v>21489217.16</v>
      </c>
      <c r="AS56" s="147">
        <v>26.493032203037099</v>
      </c>
    </row>
    <row r="57" spans="1:45" x14ac:dyDescent="0.2">
      <c r="A57" s="99" t="s">
        <v>142</v>
      </c>
      <c r="B57" s="99" t="s">
        <v>381</v>
      </c>
      <c r="C57" s="102">
        <f t="shared" si="0"/>
        <v>4002727.4734700001</v>
      </c>
      <c r="D57" s="136">
        <f t="shared" si="1"/>
        <v>6909384.0170999998</v>
      </c>
      <c r="E57" s="136">
        <f t="shared" si="2"/>
        <v>1074874.1135</v>
      </c>
      <c r="F57" s="136">
        <f t="shared" si="3"/>
        <v>199207.94500000001</v>
      </c>
      <c r="G57" s="136">
        <f t="shared" si="4"/>
        <v>0</v>
      </c>
      <c r="H57" s="136">
        <f t="shared" si="5"/>
        <v>37221.690999999999</v>
      </c>
      <c r="I57" s="136">
        <f t="shared" si="8"/>
        <v>0</v>
      </c>
      <c r="J57" s="136">
        <f t="shared" si="9"/>
        <v>0</v>
      </c>
      <c r="K57" s="136">
        <f t="shared" si="6"/>
        <v>1532454.3985145031</v>
      </c>
      <c r="L57" s="109">
        <f t="shared" si="7"/>
        <v>2425334.648857181</v>
      </c>
      <c r="M57" s="111">
        <v>408.5</v>
      </c>
      <c r="N57" s="103">
        <v>690.6</v>
      </c>
      <c r="O57" s="103">
        <v>20.7</v>
      </c>
      <c r="P57" s="103"/>
      <c r="Q57" s="104">
        <v>0.7</v>
      </c>
      <c r="R57" s="103"/>
      <c r="S57" s="103">
        <v>137</v>
      </c>
      <c r="T57" s="103">
        <v>173</v>
      </c>
      <c r="U57" s="103">
        <v>2030</v>
      </c>
      <c r="V57" s="104">
        <v>3375</v>
      </c>
      <c r="W57" s="103">
        <v>80339</v>
      </c>
      <c r="X57" s="103">
        <v>376275</v>
      </c>
      <c r="Y57" s="104">
        <v>32545</v>
      </c>
      <c r="Z57" s="110">
        <v>0</v>
      </c>
      <c r="AA57" s="110">
        <v>13</v>
      </c>
      <c r="AB57" s="110"/>
      <c r="AC57" s="110"/>
      <c r="AD57" s="110"/>
      <c r="AE57" s="110"/>
      <c r="AF57" s="110"/>
      <c r="AG57" s="110"/>
      <c r="AH57" s="110">
        <v>17007</v>
      </c>
      <c r="AI57" s="110">
        <v>1773089</v>
      </c>
      <c r="AJ57" s="212" t="s">
        <v>471</v>
      </c>
      <c r="AK57" s="213">
        <v>17007</v>
      </c>
      <c r="AL57" s="214">
        <v>754.47</v>
      </c>
      <c r="AM57" s="214">
        <v>366.03</v>
      </c>
      <c r="AN57" s="215">
        <v>2.2541651755537E-2</v>
      </c>
      <c r="AO57" s="111">
        <v>1841.27</v>
      </c>
      <c r="AP57" s="103">
        <v>102709113.93000001</v>
      </c>
      <c r="AQ57" s="104">
        <v>4541277.72</v>
      </c>
      <c r="AR57" s="105">
        <v>107252232.92</v>
      </c>
      <c r="AS57" s="147">
        <v>37.589375101439103</v>
      </c>
    </row>
    <row r="58" spans="1:45" x14ac:dyDescent="0.2">
      <c r="A58" s="99" t="s">
        <v>144</v>
      </c>
      <c r="B58" s="99" t="s">
        <v>382</v>
      </c>
      <c r="C58" s="102">
        <f t="shared" si="0"/>
        <v>2152517.2804399999</v>
      </c>
      <c r="D58" s="136">
        <f t="shared" si="1"/>
        <v>6991658.7401000001</v>
      </c>
      <c r="E58" s="136">
        <f t="shared" si="2"/>
        <v>290754.15490000002</v>
      </c>
      <c r="F58" s="136">
        <f t="shared" si="3"/>
        <v>38250.129000000001</v>
      </c>
      <c r="G58" s="136">
        <f t="shared" si="4"/>
        <v>3263506.4025338418</v>
      </c>
      <c r="H58" s="136">
        <f t="shared" si="5"/>
        <v>8589.6209999999992</v>
      </c>
      <c r="I58" s="136">
        <f t="shared" si="8"/>
        <v>847119.47450000001</v>
      </c>
      <c r="J58" s="136">
        <f t="shared" si="9"/>
        <v>725391.7986000001</v>
      </c>
      <c r="K58" s="136">
        <f t="shared" si="6"/>
        <v>1303449.960193644</v>
      </c>
      <c r="L58" s="109">
        <f t="shared" si="7"/>
        <v>1945467.4828824778</v>
      </c>
      <c r="M58" s="111">
        <v>231</v>
      </c>
      <c r="N58" s="103">
        <v>387</v>
      </c>
      <c r="O58" s="103"/>
      <c r="P58" s="103"/>
      <c r="Q58" s="104">
        <v>0.7</v>
      </c>
      <c r="R58" s="103"/>
      <c r="S58" s="103">
        <v>357</v>
      </c>
      <c r="T58" s="103">
        <v>67</v>
      </c>
      <c r="U58" s="103">
        <v>4210</v>
      </c>
      <c r="V58" s="104">
        <v>651</v>
      </c>
      <c r="W58" s="103">
        <v>73078</v>
      </c>
      <c r="X58" s="103">
        <v>71667</v>
      </c>
      <c r="Y58" s="104">
        <v>6249</v>
      </c>
      <c r="Z58" s="110">
        <v>3263506.4025338418</v>
      </c>
      <c r="AA58" s="110">
        <v>3</v>
      </c>
      <c r="AB58" s="110">
        <v>390</v>
      </c>
      <c r="AC58" s="110"/>
      <c r="AD58" s="110"/>
      <c r="AE58" s="110">
        <v>390</v>
      </c>
      <c r="AF58" s="110"/>
      <c r="AG58" s="110"/>
      <c r="AH58" s="110">
        <v>11280</v>
      </c>
      <c r="AI58" s="110">
        <v>1034042</v>
      </c>
      <c r="AJ58" s="212" t="s">
        <v>472</v>
      </c>
      <c r="AK58" s="213">
        <v>12302</v>
      </c>
      <c r="AL58" s="214">
        <v>449.7</v>
      </c>
      <c r="AM58" s="214">
        <v>169</v>
      </c>
      <c r="AN58" s="215">
        <v>2.7356015121191905E-2</v>
      </c>
      <c r="AO58" s="111">
        <v>2315214.5299999998</v>
      </c>
      <c r="AP58" s="103">
        <v>47571494.079999998</v>
      </c>
      <c r="AQ58" s="104">
        <v>523009</v>
      </c>
      <c r="AR58" s="105">
        <v>50409717.609999999</v>
      </c>
      <c r="AS58" s="147">
        <v>37.980771536405904</v>
      </c>
    </row>
    <row r="59" spans="1:45" x14ac:dyDescent="0.2">
      <c r="A59" s="99" t="s">
        <v>146</v>
      </c>
      <c r="B59" s="99" t="s">
        <v>383</v>
      </c>
      <c r="C59" s="102">
        <f t="shared" si="0"/>
        <v>7016470.8141599996</v>
      </c>
      <c r="D59" s="136">
        <f t="shared" si="1"/>
        <v>16035796.444200002</v>
      </c>
      <c r="E59" s="136">
        <f t="shared" si="2"/>
        <v>1050413.003</v>
      </c>
      <c r="F59" s="136">
        <f t="shared" si="3"/>
        <v>360930.886</v>
      </c>
      <c r="G59" s="136">
        <f t="shared" si="4"/>
        <v>15167515.368543226</v>
      </c>
      <c r="H59" s="136">
        <f t="shared" si="5"/>
        <v>100212.245</v>
      </c>
      <c r="I59" s="136">
        <f t="shared" si="8"/>
        <v>3647363.5208000005</v>
      </c>
      <c r="J59" s="136">
        <f t="shared" si="9"/>
        <v>807742.27159999998</v>
      </c>
      <c r="K59" s="136">
        <f t="shared" si="6"/>
        <v>2053519.805412373</v>
      </c>
      <c r="L59" s="109">
        <f t="shared" si="7"/>
        <v>8321749.1077414947</v>
      </c>
      <c r="M59" s="111">
        <v>578.63</v>
      </c>
      <c r="N59" s="103">
        <v>1052.6199999999999</v>
      </c>
      <c r="O59" s="103">
        <v>90.3</v>
      </c>
      <c r="P59" s="103"/>
      <c r="Q59" s="104">
        <v>1.42</v>
      </c>
      <c r="R59" s="103">
        <v>1778</v>
      </c>
      <c r="S59" s="103">
        <v>178</v>
      </c>
      <c r="T59" s="103">
        <v>206</v>
      </c>
      <c r="U59" s="103">
        <v>9194</v>
      </c>
      <c r="V59" s="104">
        <v>6000</v>
      </c>
      <c r="W59" s="103">
        <v>125793</v>
      </c>
      <c r="X59" s="103">
        <v>339980</v>
      </c>
      <c r="Y59" s="104">
        <v>58966</v>
      </c>
      <c r="Z59" s="110">
        <v>15167515.368543226</v>
      </c>
      <c r="AA59" s="110">
        <v>35</v>
      </c>
      <c r="AB59" s="110">
        <v>158</v>
      </c>
      <c r="AC59" s="110">
        <v>3688</v>
      </c>
      <c r="AD59" s="110">
        <v>21</v>
      </c>
      <c r="AE59" s="110"/>
      <c r="AF59" s="110">
        <v>160</v>
      </c>
      <c r="AG59" s="110"/>
      <c r="AH59" s="110">
        <v>35734</v>
      </c>
      <c r="AI59" s="110">
        <v>4521430</v>
      </c>
      <c r="AJ59" s="212" t="s">
        <v>472</v>
      </c>
      <c r="AK59" s="213">
        <v>60559</v>
      </c>
      <c r="AL59" s="214">
        <v>1262.97</v>
      </c>
      <c r="AM59" s="214">
        <v>460</v>
      </c>
      <c r="AN59" s="215">
        <v>4.7949674180701049E-2</v>
      </c>
      <c r="AO59" s="111">
        <v>14449939.15</v>
      </c>
      <c r="AP59" s="103">
        <v>170380418.69999999</v>
      </c>
      <c r="AQ59" s="104">
        <v>2399986.67</v>
      </c>
      <c r="AR59" s="105">
        <v>187230344.52000001</v>
      </c>
      <c r="AS59" s="147">
        <v>35.6105889831802</v>
      </c>
    </row>
    <row r="60" spans="1:45" x14ac:dyDescent="0.2">
      <c r="A60" s="99" t="s">
        <v>148</v>
      </c>
      <c r="B60" s="99" t="s">
        <v>384</v>
      </c>
      <c r="C60" s="102">
        <f t="shared" si="0"/>
        <v>3944236.624053</v>
      </c>
      <c r="D60" s="136">
        <f t="shared" si="1"/>
        <v>6945493.8563999999</v>
      </c>
      <c r="E60" s="136">
        <f t="shared" si="2"/>
        <v>1014624.6332</v>
      </c>
      <c r="F60" s="136">
        <f t="shared" si="3"/>
        <v>49886.15</v>
      </c>
      <c r="G60" s="136">
        <f t="shared" si="4"/>
        <v>9753838.4201054927</v>
      </c>
      <c r="H60" s="136">
        <f t="shared" si="5"/>
        <v>71580.175000000003</v>
      </c>
      <c r="I60" s="136">
        <f t="shared" si="8"/>
        <v>2588794.5899</v>
      </c>
      <c r="J60" s="136">
        <f t="shared" si="9"/>
        <v>2717289.0772000002</v>
      </c>
      <c r="K60" s="136">
        <f t="shared" si="6"/>
        <v>1581671.6614367873</v>
      </c>
      <c r="L60" s="109">
        <f t="shared" si="7"/>
        <v>7202032.0955980299</v>
      </c>
      <c r="M60" s="111">
        <v>247.65</v>
      </c>
      <c r="N60" s="103">
        <v>653.29999999999995</v>
      </c>
      <c r="O60" s="103">
        <v>26.39</v>
      </c>
      <c r="P60" s="103"/>
      <c r="Q60" s="104">
        <v>2</v>
      </c>
      <c r="R60" s="103">
        <v>191</v>
      </c>
      <c r="S60" s="103">
        <v>16</v>
      </c>
      <c r="T60" s="103">
        <v>202</v>
      </c>
      <c r="U60" s="103">
        <v>1548</v>
      </c>
      <c r="V60" s="104">
        <v>4830</v>
      </c>
      <c r="W60" s="103">
        <v>121440</v>
      </c>
      <c r="X60" s="103">
        <v>328436</v>
      </c>
      <c r="Y60" s="104">
        <v>8150</v>
      </c>
      <c r="Z60" s="110">
        <v>9753838.4201054927</v>
      </c>
      <c r="AA60" s="110">
        <v>25</v>
      </c>
      <c r="AB60" s="110"/>
      <c r="AC60" s="110">
        <v>2411</v>
      </c>
      <c r="AD60" s="110"/>
      <c r="AE60" s="110">
        <v>432</v>
      </c>
      <c r="AF60" s="110">
        <v>662</v>
      </c>
      <c r="AG60" s="110"/>
      <c r="AH60" s="110">
        <v>18427</v>
      </c>
      <c r="AI60" s="110">
        <v>3904514</v>
      </c>
      <c r="AJ60" s="212" t="s">
        <v>472</v>
      </c>
      <c r="AK60" s="213">
        <v>26315</v>
      </c>
      <c r="AL60" s="214">
        <v>562.34</v>
      </c>
      <c r="AM60" s="214">
        <v>367</v>
      </c>
      <c r="AN60" s="215">
        <v>4.6795532951595123E-2</v>
      </c>
      <c r="AO60" s="111">
        <v>10394765.91</v>
      </c>
      <c r="AP60" s="103">
        <v>85287059.400000006</v>
      </c>
      <c r="AQ60" s="104">
        <v>1847664.09</v>
      </c>
      <c r="AR60" s="105">
        <v>97529489.400000006</v>
      </c>
      <c r="AS60" s="147">
        <v>37.650678877529202</v>
      </c>
    </row>
    <row r="61" spans="1:45" x14ac:dyDescent="0.2">
      <c r="A61" s="99" t="s">
        <v>150</v>
      </c>
      <c r="B61" s="99" t="s">
        <v>385</v>
      </c>
      <c r="C61" s="102">
        <f t="shared" si="0"/>
        <v>2256769.4541500001</v>
      </c>
      <c r="D61" s="136">
        <f t="shared" si="1"/>
        <v>3471842.4926500004</v>
      </c>
      <c r="E61" s="136">
        <f t="shared" si="2"/>
        <v>87271.925199999998</v>
      </c>
      <c r="F61" s="136">
        <f t="shared" si="3"/>
        <v>97819.701000000001</v>
      </c>
      <c r="G61" s="136">
        <f t="shared" si="4"/>
        <v>5694149.1113547143</v>
      </c>
      <c r="H61" s="136">
        <f t="shared" si="5"/>
        <v>11452.828</v>
      </c>
      <c r="I61" s="136">
        <f t="shared" si="8"/>
        <v>1099470.4489000002</v>
      </c>
      <c r="J61" s="136">
        <f t="shared" si="9"/>
        <v>708694.0834</v>
      </c>
      <c r="K61" s="136">
        <f t="shared" si="6"/>
        <v>1308491.1754050711</v>
      </c>
      <c r="L61" s="109">
        <f t="shared" si="7"/>
        <v>1989600.2324678409</v>
      </c>
      <c r="M61" s="111">
        <v>297.7</v>
      </c>
      <c r="N61" s="103">
        <v>327.3</v>
      </c>
      <c r="O61" s="103"/>
      <c r="P61" s="103"/>
      <c r="Q61" s="104">
        <v>1.3</v>
      </c>
      <c r="R61" s="103">
        <v>63</v>
      </c>
      <c r="S61" s="103">
        <v>28</v>
      </c>
      <c r="T61" s="103">
        <v>88</v>
      </c>
      <c r="U61" s="103">
        <v>2958.5</v>
      </c>
      <c r="V61" s="104"/>
      <c r="W61" s="103">
        <v>22967</v>
      </c>
      <c r="X61" s="103">
        <v>20906</v>
      </c>
      <c r="Y61" s="104">
        <v>15981</v>
      </c>
      <c r="Z61" s="110">
        <v>5694149.1113547143</v>
      </c>
      <c r="AA61" s="110">
        <v>4</v>
      </c>
      <c r="AB61" s="110">
        <v>342</v>
      </c>
      <c r="AC61" s="110"/>
      <c r="AD61" s="110">
        <v>160</v>
      </c>
      <c r="AE61" s="110">
        <v>326</v>
      </c>
      <c r="AF61" s="110">
        <v>16</v>
      </c>
      <c r="AG61" s="110"/>
      <c r="AH61" s="110">
        <v>11391</v>
      </c>
      <c r="AI61" s="110">
        <v>1057858</v>
      </c>
      <c r="AJ61" s="212" t="s">
        <v>472</v>
      </c>
      <c r="AK61" s="213">
        <v>12067</v>
      </c>
      <c r="AL61" s="214">
        <v>461.4</v>
      </c>
      <c r="AM61" s="214">
        <v>164.9</v>
      </c>
      <c r="AN61" s="215">
        <v>2.6153012570437797E-2</v>
      </c>
      <c r="AO61" s="111">
        <v>4179679.38</v>
      </c>
      <c r="AP61" s="103">
        <v>49596865.810000002</v>
      </c>
      <c r="AQ61" s="104">
        <v>949262.44</v>
      </c>
      <c r="AR61" s="105">
        <v>54725807.630000003</v>
      </c>
      <c r="AS61" s="147">
        <v>37.756060737724397</v>
      </c>
    </row>
    <row r="62" spans="1:45" x14ac:dyDescent="0.2">
      <c r="A62" s="99" t="s">
        <v>152</v>
      </c>
      <c r="B62" s="99" t="s">
        <v>386</v>
      </c>
      <c r="C62" s="102">
        <f t="shared" si="0"/>
        <v>2281286.050946</v>
      </c>
      <c r="D62" s="136">
        <f t="shared" si="1"/>
        <v>6363579.2659</v>
      </c>
      <c r="E62" s="136">
        <f t="shared" si="2"/>
        <v>261566.32010000001</v>
      </c>
      <c r="F62" s="136">
        <f t="shared" si="3"/>
        <v>4376.5150000000003</v>
      </c>
      <c r="G62" s="136">
        <f t="shared" si="4"/>
        <v>9511312.7064561397</v>
      </c>
      <c r="H62" s="136">
        <f t="shared" si="5"/>
        <v>51537.725999999995</v>
      </c>
      <c r="I62" s="136">
        <f t="shared" si="8"/>
        <v>914025.82220000005</v>
      </c>
      <c r="J62" s="136">
        <f t="shared" si="9"/>
        <v>1186350.4309</v>
      </c>
      <c r="K62" s="136">
        <f t="shared" si="6"/>
        <v>1331984.3542235096</v>
      </c>
      <c r="L62" s="109">
        <f t="shared" si="7"/>
        <v>2020000.500755206</v>
      </c>
      <c r="M62" s="111">
        <v>334.63</v>
      </c>
      <c r="N62" s="103">
        <v>360.9</v>
      </c>
      <c r="O62" s="103"/>
      <c r="P62" s="103"/>
      <c r="Q62" s="104">
        <v>0.64</v>
      </c>
      <c r="R62" s="103">
        <v>158</v>
      </c>
      <c r="S62" s="103">
        <v>77</v>
      </c>
      <c r="T62" s="103">
        <v>174</v>
      </c>
      <c r="U62" s="103">
        <v>2522</v>
      </c>
      <c r="V62" s="104">
        <v>1000</v>
      </c>
      <c r="W62" s="103">
        <v>96533</v>
      </c>
      <c r="X62" s="103">
        <v>46413</v>
      </c>
      <c r="Y62" s="104">
        <v>715</v>
      </c>
      <c r="Z62" s="110">
        <v>9511312.7064561397</v>
      </c>
      <c r="AA62" s="110">
        <v>18</v>
      </c>
      <c r="AB62" s="110">
        <v>631</v>
      </c>
      <c r="AC62" s="110"/>
      <c r="AD62" s="110"/>
      <c r="AE62" s="110">
        <v>400</v>
      </c>
      <c r="AF62" s="110"/>
      <c r="AG62" s="110">
        <v>231</v>
      </c>
      <c r="AH62" s="110">
        <v>11917</v>
      </c>
      <c r="AI62" s="110">
        <v>1074268</v>
      </c>
      <c r="AJ62" s="212" t="s">
        <v>472</v>
      </c>
      <c r="AK62" s="213">
        <v>14406</v>
      </c>
      <c r="AL62" s="214">
        <v>497.79</v>
      </c>
      <c r="AM62" s="214">
        <v>198.38</v>
      </c>
      <c r="AN62" s="215">
        <v>2.8939914421744109E-2</v>
      </c>
      <c r="AO62" s="111">
        <v>9103396</v>
      </c>
      <c r="AP62" s="103">
        <v>52308124</v>
      </c>
      <c r="AQ62" s="104">
        <v>1066000</v>
      </c>
      <c r="AR62" s="105">
        <v>62477520</v>
      </c>
      <c r="AS62" s="147">
        <v>34.171629971906803</v>
      </c>
    </row>
    <row r="63" spans="1:45" x14ac:dyDescent="0.2">
      <c r="A63" s="99" t="s">
        <v>154</v>
      </c>
      <c r="B63" s="99" t="s">
        <v>387</v>
      </c>
      <c r="C63" s="102">
        <f t="shared" si="0"/>
        <v>4060586.0711369999</v>
      </c>
      <c r="D63" s="136">
        <f t="shared" si="1"/>
        <v>15057885.8817</v>
      </c>
      <c r="E63" s="136">
        <f t="shared" si="2"/>
        <v>106974.50469999999</v>
      </c>
      <c r="F63" s="136">
        <f t="shared" si="3"/>
        <v>205065.74200000003</v>
      </c>
      <c r="G63" s="136">
        <f t="shared" si="4"/>
        <v>12146692.237901881</v>
      </c>
      <c r="H63" s="136">
        <f t="shared" si="5"/>
        <v>14316.035</v>
      </c>
      <c r="I63" s="136">
        <f t="shared" si="8"/>
        <v>1667385.9014999999</v>
      </c>
      <c r="J63" s="136">
        <f t="shared" si="9"/>
        <v>1155487.6683</v>
      </c>
      <c r="K63" s="136">
        <f t="shared" si="6"/>
        <v>1594784.0291043338</v>
      </c>
      <c r="L63" s="109">
        <f t="shared" si="7"/>
        <v>5600756.9526447076</v>
      </c>
      <c r="M63" s="111">
        <v>700.47</v>
      </c>
      <c r="N63" s="103">
        <v>444.23</v>
      </c>
      <c r="O63" s="103">
        <v>6.86</v>
      </c>
      <c r="P63" s="103"/>
      <c r="Q63" s="104">
        <v>2.48</v>
      </c>
      <c r="R63" s="103">
        <v>438</v>
      </c>
      <c r="S63" s="103">
        <v>302</v>
      </c>
      <c r="T63" s="103">
        <v>385</v>
      </c>
      <c r="U63" s="103">
        <v>4752</v>
      </c>
      <c r="V63" s="104"/>
      <c r="W63" s="103">
        <v>14384</v>
      </c>
      <c r="X63" s="103">
        <v>33701</v>
      </c>
      <c r="Y63" s="104">
        <v>33502</v>
      </c>
      <c r="Z63" s="110">
        <v>12146692.237901881</v>
      </c>
      <c r="AA63" s="110">
        <v>5</v>
      </c>
      <c r="AB63" s="110">
        <v>695</v>
      </c>
      <c r="AC63" s="110"/>
      <c r="AD63" s="110">
        <v>443</v>
      </c>
      <c r="AE63" s="110">
        <v>510</v>
      </c>
      <c r="AF63" s="110"/>
      <c r="AG63" s="110">
        <v>159</v>
      </c>
      <c r="AH63" s="110">
        <v>18817</v>
      </c>
      <c r="AI63" s="110">
        <v>3024870.89</v>
      </c>
      <c r="AJ63" s="212" t="s">
        <v>472</v>
      </c>
      <c r="AK63" s="213">
        <v>19653</v>
      </c>
      <c r="AL63" s="214">
        <v>880.52</v>
      </c>
      <c r="AM63" s="214">
        <v>273.52</v>
      </c>
      <c r="AN63" s="215">
        <v>2.2319765593058646E-2</v>
      </c>
      <c r="AO63" s="111">
        <v>10614941.48</v>
      </c>
      <c r="AP63" s="103">
        <v>92827319.640000001</v>
      </c>
      <c r="AQ63" s="104">
        <v>1008173.33</v>
      </c>
      <c r="AR63" s="105">
        <v>104450434.45</v>
      </c>
      <c r="AS63" s="147">
        <v>35.597987476250303</v>
      </c>
    </row>
    <row r="64" spans="1:45" x14ac:dyDescent="0.2">
      <c r="A64" s="99" t="s">
        <v>156</v>
      </c>
      <c r="B64" s="99" t="s">
        <v>388</v>
      </c>
      <c r="C64" s="102">
        <f t="shared" si="0"/>
        <v>3398759.2601960003</v>
      </c>
      <c r="D64" s="136">
        <f t="shared" si="1"/>
        <v>1835477.9405999999</v>
      </c>
      <c r="E64" s="136">
        <f t="shared" si="2"/>
        <v>32622.294999999998</v>
      </c>
      <c r="F64" s="136">
        <f t="shared" si="3"/>
        <v>174760.671</v>
      </c>
      <c r="G64" s="136">
        <f t="shared" si="4"/>
        <v>0</v>
      </c>
      <c r="H64" s="136">
        <f t="shared" si="5"/>
        <v>0</v>
      </c>
      <c r="I64" s="136">
        <f t="shared" si="8"/>
        <v>0</v>
      </c>
      <c r="J64" s="136">
        <f t="shared" si="9"/>
        <v>0</v>
      </c>
      <c r="K64" s="136">
        <f t="shared" si="6"/>
        <v>1313952.7672760992</v>
      </c>
      <c r="L64" s="109">
        <f t="shared" si="7"/>
        <v>3742003.5453696614</v>
      </c>
      <c r="M64" s="111">
        <v>37.799999999999997</v>
      </c>
      <c r="N64" s="103">
        <v>323.3</v>
      </c>
      <c r="O64" s="103">
        <v>121.9</v>
      </c>
      <c r="P64" s="103"/>
      <c r="Q64" s="104">
        <v>0.78</v>
      </c>
      <c r="R64" s="103">
        <v>1</v>
      </c>
      <c r="S64" s="103">
        <v>1</v>
      </c>
      <c r="T64" s="103">
        <v>23</v>
      </c>
      <c r="U64" s="103">
        <v>3536</v>
      </c>
      <c r="V64" s="104">
        <v>790</v>
      </c>
      <c r="W64" s="103"/>
      <c r="X64" s="103">
        <v>12850</v>
      </c>
      <c r="Y64" s="104">
        <v>28551</v>
      </c>
      <c r="Z64" s="110">
        <v>0</v>
      </c>
      <c r="AA64" s="110"/>
      <c r="AB64" s="110"/>
      <c r="AC64" s="110"/>
      <c r="AD64" s="110"/>
      <c r="AE64" s="110"/>
      <c r="AF64" s="110"/>
      <c r="AG64" s="110"/>
      <c r="AH64" s="110">
        <v>11512</v>
      </c>
      <c r="AI64" s="110">
        <v>2669642</v>
      </c>
      <c r="AJ64" s="212" t="s">
        <v>471</v>
      </c>
      <c r="AK64" s="213">
        <v>35577</v>
      </c>
      <c r="AL64" s="214">
        <v>336.91</v>
      </c>
      <c r="AM64" s="214">
        <v>146.87</v>
      </c>
      <c r="AN64" s="215">
        <v>0.10559793416639458</v>
      </c>
      <c r="AO64" s="111"/>
      <c r="AP64" s="103">
        <v>60133278.520000003</v>
      </c>
      <c r="AQ64" s="104">
        <v>2192782.44</v>
      </c>
      <c r="AR64" s="105">
        <v>62326060.960000001</v>
      </c>
      <c r="AS64" s="147">
        <v>35.614753319212497</v>
      </c>
    </row>
    <row r="65" spans="1:45" x14ac:dyDescent="0.2">
      <c r="A65" s="99" t="s">
        <v>158</v>
      </c>
      <c r="B65" s="99" t="s">
        <v>389</v>
      </c>
      <c r="C65" s="102">
        <f t="shared" si="0"/>
        <v>4744935.2129910002</v>
      </c>
      <c r="D65" s="136">
        <f t="shared" si="1"/>
        <v>5565890.2775999997</v>
      </c>
      <c r="E65" s="136">
        <f t="shared" si="2"/>
        <v>663804.82649999997</v>
      </c>
      <c r="F65" s="136">
        <f t="shared" si="3"/>
        <v>85804.178</v>
      </c>
      <c r="G65" s="136">
        <f t="shared" si="4"/>
        <v>7630106.6308418373</v>
      </c>
      <c r="H65" s="136">
        <f t="shared" si="5"/>
        <v>0</v>
      </c>
      <c r="I65" s="136">
        <f t="shared" si="8"/>
        <v>2255021.5258999998</v>
      </c>
      <c r="J65" s="136">
        <f t="shared" si="9"/>
        <v>1337989.7732250001</v>
      </c>
      <c r="K65" s="136">
        <f t="shared" si="6"/>
        <v>1651870.6631041775</v>
      </c>
      <c r="L65" s="109">
        <f t="shared" si="7"/>
        <v>4085828.0027963431</v>
      </c>
      <c r="M65" s="111">
        <v>501.93</v>
      </c>
      <c r="N65" s="103">
        <v>751.88</v>
      </c>
      <c r="O65" s="103">
        <v>16.63</v>
      </c>
      <c r="P65" s="103"/>
      <c r="Q65" s="104">
        <v>2</v>
      </c>
      <c r="R65" s="103">
        <v>27</v>
      </c>
      <c r="S65" s="103">
        <v>254</v>
      </c>
      <c r="T65" s="103">
        <v>82</v>
      </c>
      <c r="U65" s="103">
        <v>1800</v>
      </c>
      <c r="V65" s="104">
        <v>900</v>
      </c>
      <c r="W65" s="103">
        <v>99893</v>
      </c>
      <c r="X65" s="103">
        <v>202885</v>
      </c>
      <c r="Y65" s="104">
        <v>14018</v>
      </c>
      <c r="Z65" s="110">
        <v>7630106.6308418373</v>
      </c>
      <c r="AA65" s="110"/>
      <c r="AB65" s="110"/>
      <c r="AC65" s="110">
        <v>1976</v>
      </c>
      <c r="AD65" s="110"/>
      <c r="AE65" s="110">
        <v>1004.25</v>
      </c>
      <c r="AF65" s="110"/>
      <c r="AG65" s="110"/>
      <c r="AH65" s="110">
        <v>20573</v>
      </c>
      <c r="AI65" s="110">
        <v>2196183</v>
      </c>
      <c r="AJ65" s="212" t="s">
        <v>472</v>
      </c>
      <c r="AK65" s="213">
        <v>21840</v>
      </c>
      <c r="AL65" s="214">
        <v>927.44</v>
      </c>
      <c r="AM65" s="214">
        <v>345</v>
      </c>
      <c r="AN65" s="215">
        <v>2.3548693176917105E-2</v>
      </c>
      <c r="AO65" s="111">
        <v>12712071.4</v>
      </c>
      <c r="AP65" s="103">
        <v>109141630.5</v>
      </c>
      <c r="AQ65" s="104">
        <v>2233160</v>
      </c>
      <c r="AR65" s="105">
        <v>124086861.90000001</v>
      </c>
      <c r="AS65" s="147">
        <v>33.0809658919718</v>
      </c>
    </row>
    <row r="66" spans="1:45" x14ac:dyDescent="0.2">
      <c r="A66" s="99" t="s">
        <v>160</v>
      </c>
      <c r="B66" s="99" t="s">
        <v>390</v>
      </c>
      <c r="C66" s="102">
        <f t="shared" si="0"/>
        <v>4507846.4673000006</v>
      </c>
      <c r="D66" s="136">
        <f t="shared" si="1"/>
        <v>4707557.4646000005</v>
      </c>
      <c r="E66" s="136">
        <f t="shared" si="2"/>
        <v>475216.48719999997</v>
      </c>
      <c r="F66" s="136">
        <f t="shared" si="3"/>
        <v>59373.700000000004</v>
      </c>
      <c r="G66" s="136">
        <f t="shared" si="4"/>
        <v>8290005.3279471016</v>
      </c>
      <c r="H66" s="136">
        <f t="shared" si="5"/>
        <v>143160.35</v>
      </c>
      <c r="I66" s="136">
        <f t="shared" si="8"/>
        <v>1374725.1916999999</v>
      </c>
      <c r="J66" s="136">
        <f t="shared" si="9"/>
        <v>1084038.23022</v>
      </c>
      <c r="K66" s="136">
        <f t="shared" si="6"/>
        <v>1581434.782558989</v>
      </c>
      <c r="L66" s="109">
        <f t="shared" si="7"/>
        <v>3024240.5474119238</v>
      </c>
      <c r="M66" s="111">
        <v>369.89</v>
      </c>
      <c r="N66" s="103">
        <v>595.57000000000005</v>
      </c>
      <c r="O66" s="103">
        <v>21.99</v>
      </c>
      <c r="P66" s="103"/>
      <c r="Q66" s="104">
        <v>4</v>
      </c>
      <c r="R66" s="103">
        <v>384</v>
      </c>
      <c r="S66" s="103">
        <v>136</v>
      </c>
      <c r="T66" s="103">
        <v>63</v>
      </c>
      <c r="U66" s="103">
        <v>2013</v>
      </c>
      <c r="V66" s="104"/>
      <c r="W66" s="103">
        <v>76865</v>
      </c>
      <c r="X66" s="103">
        <v>142106</v>
      </c>
      <c r="Y66" s="104">
        <v>9700</v>
      </c>
      <c r="Z66" s="110">
        <v>8290005.3279471016</v>
      </c>
      <c r="AA66" s="110">
        <v>50</v>
      </c>
      <c r="AB66" s="110">
        <v>85.2</v>
      </c>
      <c r="AC66" s="110">
        <v>797.9</v>
      </c>
      <c r="AD66" s="110"/>
      <c r="AE66" s="110">
        <v>676.4</v>
      </c>
      <c r="AF66" s="110"/>
      <c r="AG66" s="110">
        <v>37.4</v>
      </c>
      <c r="AH66" s="110">
        <v>18420</v>
      </c>
      <c r="AI66" s="110">
        <v>1618186</v>
      </c>
      <c r="AJ66" s="212" t="s">
        <v>472</v>
      </c>
      <c r="AK66" s="213">
        <v>26187</v>
      </c>
      <c r="AL66" s="214">
        <v>865.16</v>
      </c>
      <c r="AM66" s="214">
        <v>126.29</v>
      </c>
      <c r="AN66" s="215">
        <v>3.0268389662027832E-2</v>
      </c>
      <c r="AO66" s="111">
        <v>6221711.9100000001</v>
      </c>
      <c r="AP66" s="103">
        <v>72730377.700000003</v>
      </c>
      <c r="AQ66" s="104">
        <v>2364653.33</v>
      </c>
      <c r="AR66" s="105">
        <v>81316742.939999998</v>
      </c>
      <c r="AS66" s="147">
        <v>34.006533218484002</v>
      </c>
    </row>
    <row r="67" spans="1:45" x14ac:dyDescent="0.2">
      <c r="A67" s="99" t="s">
        <v>162</v>
      </c>
      <c r="B67" s="99" t="s">
        <v>391</v>
      </c>
      <c r="C67" s="102">
        <f t="shared" si="0"/>
        <v>2179683.9047920001</v>
      </c>
      <c r="D67" s="136">
        <f t="shared" si="1"/>
        <v>5958379.2621999998</v>
      </c>
      <c r="E67" s="136">
        <f t="shared" si="2"/>
        <v>211334.4148</v>
      </c>
      <c r="F67" s="136">
        <f t="shared" si="3"/>
        <v>38849.987000000001</v>
      </c>
      <c r="G67" s="136">
        <f t="shared" si="4"/>
        <v>9658041.7505007982</v>
      </c>
      <c r="H67" s="136">
        <f t="shared" si="5"/>
        <v>2863.2069999999999</v>
      </c>
      <c r="I67" s="136">
        <f t="shared" si="8"/>
        <v>828518.95460000006</v>
      </c>
      <c r="J67" s="136">
        <f t="shared" si="9"/>
        <v>1287880.7439999999</v>
      </c>
      <c r="K67" s="136">
        <f t="shared" si="6"/>
        <v>1178261.1011426169</v>
      </c>
      <c r="L67" s="109">
        <f t="shared" si="7"/>
        <v>1428231.9889782488</v>
      </c>
      <c r="M67" s="111">
        <v>378.13</v>
      </c>
      <c r="N67" s="103">
        <v>338.38</v>
      </c>
      <c r="O67" s="103"/>
      <c r="P67" s="103"/>
      <c r="Q67" s="104">
        <v>0.21</v>
      </c>
      <c r="R67" s="103">
        <v>605</v>
      </c>
      <c r="S67" s="103">
        <v>73</v>
      </c>
      <c r="T67" s="103">
        <v>124</v>
      </c>
      <c r="U67" s="103">
        <v>1699</v>
      </c>
      <c r="V67" s="104"/>
      <c r="W67" s="103">
        <v>69326</v>
      </c>
      <c r="X67" s="103">
        <v>42584</v>
      </c>
      <c r="Y67" s="104">
        <v>6347</v>
      </c>
      <c r="Z67" s="110">
        <v>9658041.7505007982</v>
      </c>
      <c r="AA67" s="110">
        <v>1</v>
      </c>
      <c r="AB67" s="110">
        <v>323</v>
      </c>
      <c r="AC67" s="110"/>
      <c r="AD67" s="110"/>
      <c r="AE67" s="110"/>
      <c r="AF67" s="110">
        <v>323</v>
      </c>
      <c r="AG67" s="110"/>
      <c r="AH67" s="110">
        <v>8731</v>
      </c>
      <c r="AI67" s="110">
        <v>755584</v>
      </c>
      <c r="AJ67" s="212" t="s">
        <v>472</v>
      </c>
      <c r="AK67" s="213">
        <v>8723</v>
      </c>
      <c r="AL67" s="214">
        <v>526.69000000000005</v>
      </c>
      <c r="AM67" s="214">
        <v>190.03</v>
      </c>
      <c r="AN67" s="215">
        <v>1.6561924471700622E-2</v>
      </c>
      <c r="AO67" s="111">
        <v>12139273.470000001</v>
      </c>
      <c r="AP67" s="103">
        <v>56833228.520000003</v>
      </c>
      <c r="AQ67" s="104">
        <v>1725013.33</v>
      </c>
      <c r="AR67" s="105">
        <v>70697515.319999993</v>
      </c>
      <c r="AS67" s="147">
        <v>34.571928704857903</v>
      </c>
    </row>
    <row r="68" spans="1:45" x14ac:dyDescent="0.2">
      <c r="A68" s="99" t="s">
        <v>164</v>
      </c>
      <c r="B68" s="99" t="s">
        <v>392</v>
      </c>
      <c r="C68" s="102">
        <f t="shared" si="0"/>
        <v>35473.029214000002</v>
      </c>
      <c r="D68" s="136">
        <f t="shared" si="1"/>
        <v>0</v>
      </c>
      <c r="E68" s="136">
        <f t="shared" si="2"/>
        <v>0</v>
      </c>
      <c r="F68" s="136">
        <f t="shared" si="3"/>
        <v>0</v>
      </c>
      <c r="G68" s="136">
        <f t="shared" si="4"/>
        <v>10384021.339069048</v>
      </c>
      <c r="H68" s="136">
        <f t="shared" si="5"/>
        <v>0</v>
      </c>
      <c r="I68" s="136">
        <f t="shared" si="8"/>
        <v>1994908.7243000001</v>
      </c>
      <c r="J68" s="136">
        <f t="shared" si="9"/>
        <v>3438674.4822999998</v>
      </c>
      <c r="K68" s="136">
        <f t="shared" si="6"/>
        <v>56886.100554427154</v>
      </c>
      <c r="L68" s="109">
        <f t="shared" si="7"/>
        <v>3415464.6837471025</v>
      </c>
      <c r="M68" s="111">
        <v>4.51</v>
      </c>
      <c r="N68" s="103">
        <v>5.83</v>
      </c>
      <c r="O68" s="103">
        <v>0.23</v>
      </c>
      <c r="P68" s="103"/>
      <c r="Q68" s="104"/>
      <c r="R68" s="103"/>
      <c r="S68" s="103"/>
      <c r="T68" s="103"/>
      <c r="U68" s="103"/>
      <c r="V68" s="104"/>
      <c r="W68" s="103"/>
      <c r="X68" s="103"/>
      <c r="Y68" s="104"/>
      <c r="Z68" s="110">
        <v>10384021.339069048</v>
      </c>
      <c r="AA68" s="110"/>
      <c r="AB68" s="110"/>
      <c r="AC68" s="110">
        <v>1637</v>
      </c>
      <c r="AD68" s="110"/>
      <c r="AE68" s="110"/>
      <c r="AF68" s="110"/>
      <c r="AG68" s="110">
        <v>1589</v>
      </c>
      <c r="AH68" s="110">
        <v>4</v>
      </c>
      <c r="AI68" s="110">
        <v>4859061</v>
      </c>
      <c r="AJ68" s="212" t="s">
        <v>473</v>
      </c>
      <c r="AK68" s="213">
        <v>4</v>
      </c>
      <c r="AL68" s="214">
        <v>7.12</v>
      </c>
      <c r="AM68" s="214">
        <v>3.45</v>
      </c>
      <c r="AN68" s="215">
        <v>5.6179775280898881E-4</v>
      </c>
      <c r="AO68" s="111">
        <v>19524414.329999998</v>
      </c>
      <c r="AP68" s="103">
        <v>5082340.22</v>
      </c>
      <c r="AQ68" s="104">
        <v>1607507.11</v>
      </c>
      <c r="AR68" s="105">
        <v>26214261.66</v>
      </c>
      <c r="AS68" s="147">
        <v>34.463527325702699</v>
      </c>
    </row>
    <row r="69" spans="1:45" x14ac:dyDescent="0.2">
      <c r="A69" s="99" t="s">
        <v>166</v>
      </c>
      <c r="B69" s="99" t="s">
        <v>393</v>
      </c>
      <c r="C69" s="102">
        <f t="shared" ref="C69:C105" si="10">2327.9856*M69+3666.4429*N69+15645.4437*O69+15645.4437*P69+279770.2922*Q69</f>
        <v>8842.5871499999994</v>
      </c>
      <c r="D69" s="136">
        <f t="shared" ref="D69:D105" si="11">2855.5628*R69+11103.2371*S69+23253.3823*T69+315.9553*U69+214.5233*V69</f>
        <v>289155.79610000004</v>
      </c>
      <c r="E69" s="136">
        <f t="shared" ref="E69:E105" si="12">1.489*W69+2.5387*X69</f>
        <v>0</v>
      </c>
      <c r="F69" s="136">
        <f t="shared" ref="F69:F105" si="13">6.121*Y69</f>
        <v>24484</v>
      </c>
      <c r="G69" s="136">
        <f t="shared" ref="G69:G105" si="14">Z69</f>
        <v>9342169.5778260678</v>
      </c>
      <c r="H69" s="136">
        <f t="shared" ref="H69:H105" si="15">2863.207*AA69</f>
        <v>0</v>
      </c>
      <c r="I69" s="136">
        <f t="shared" si="8"/>
        <v>1621236.3514999999</v>
      </c>
      <c r="J69" s="136">
        <f t="shared" si="9"/>
        <v>1082329.22655</v>
      </c>
      <c r="K69" s="136">
        <f t="shared" ref="K69:K105" si="16">1.3366*24641.8131*(AH69^0.3942)</f>
        <v>56886.100554427154</v>
      </c>
      <c r="L69" s="109">
        <f t="shared" ref="L69:L105" si="17">IF(AJ69="t+r", 1.4147*1.6347*(AI69^0.9851), IF(AJ69="t", 1.1533*0.5024*(AI69^1.0597), IF(AJ69="r", 1.3329*94.6535*(AI69^0.6629),"FEJL")))</f>
        <v>1978830.7529624472</v>
      </c>
      <c r="M69" s="111">
        <v>0.68</v>
      </c>
      <c r="N69" s="103">
        <v>1.98</v>
      </c>
      <c r="O69" s="103"/>
      <c r="P69" s="103"/>
      <c r="Q69" s="104"/>
      <c r="R69" s="103"/>
      <c r="S69" s="103"/>
      <c r="T69" s="103">
        <v>7</v>
      </c>
      <c r="U69" s="103">
        <v>400</v>
      </c>
      <c r="V69" s="104"/>
      <c r="W69" s="103"/>
      <c r="X69" s="103"/>
      <c r="Y69" s="104">
        <v>4000</v>
      </c>
      <c r="Z69" s="110">
        <v>9342169.5778260678</v>
      </c>
      <c r="AA69" s="110"/>
      <c r="AB69" s="110"/>
      <c r="AC69" s="110">
        <v>1150</v>
      </c>
      <c r="AD69" s="110"/>
      <c r="AE69" s="110">
        <v>747.9</v>
      </c>
      <c r="AF69" s="110"/>
      <c r="AG69" s="110"/>
      <c r="AH69" s="110">
        <v>4</v>
      </c>
      <c r="AI69" s="110">
        <v>2132899</v>
      </c>
      <c r="AJ69" s="212" t="s">
        <v>473</v>
      </c>
      <c r="AK69" s="213">
        <v>4</v>
      </c>
      <c r="AL69" s="214">
        <v>2.2000000000000002</v>
      </c>
      <c r="AM69" s="214">
        <v>0.46</v>
      </c>
      <c r="AN69" s="215">
        <v>1.8181818181818182E-3</v>
      </c>
      <c r="AO69" s="111">
        <v>6106731.7300000004</v>
      </c>
      <c r="AP69" s="103">
        <v>1324268.06</v>
      </c>
      <c r="AQ69" s="104">
        <v>512630.77</v>
      </c>
      <c r="AR69" s="105">
        <v>7943630.5599999996</v>
      </c>
      <c r="AS69" s="147">
        <v>24.966432512449899</v>
      </c>
    </row>
    <row r="70" spans="1:45" x14ac:dyDescent="0.2">
      <c r="A70" s="99" t="s">
        <v>168</v>
      </c>
      <c r="B70" s="99" t="s">
        <v>394</v>
      </c>
      <c r="C70" s="102">
        <f t="shared" si="10"/>
        <v>3049832.7132609999</v>
      </c>
      <c r="D70" s="136">
        <f t="shared" si="11"/>
        <v>6177213.4234000007</v>
      </c>
      <c r="E70" s="136">
        <f t="shared" si="12"/>
        <v>183043.89060000001</v>
      </c>
      <c r="F70" s="136">
        <f t="shared" si="13"/>
        <v>67955.342000000004</v>
      </c>
      <c r="G70" s="136">
        <f t="shared" si="14"/>
        <v>8850677.4954121709</v>
      </c>
      <c r="H70" s="136">
        <f t="shared" si="15"/>
        <v>68716.967999999993</v>
      </c>
      <c r="I70" s="136">
        <f t="shared" ref="I70:I105" si="18">IF(SUM(AB70:AD70) &gt; 0,738847.7915+277.6197*AB70+767.2944*AC70+1660.4795*AD70,0)</f>
        <v>1551412.5611</v>
      </c>
      <c r="J70" s="136">
        <f t="shared" ref="J70:J105" si="19">IF(SUM(AE70:AG70) &gt; 0,336440.7036+997.3105*AE70+2945.6348*AF70+1952.3183*AG70,0)</f>
        <v>1498070.0921</v>
      </c>
      <c r="K70" s="136">
        <f t="shared" si="16"/>
        <v>1459093.7793786768</v>
      </c>
      <c r="L70" s="109">
        <f t="shared" si="17"/>
        <v>2871221.955074288</v>
      </c>
      <c r="M70" s="111">
        <v>344.47</v>
      </c>
      <c r="N70" s="103">
        <v>323.92</v>
      </c>
      <c r="O70" s="103">
        <v>31.29</v>
      </c>
      <c r="P70" s="103"/>
      <c r="Q70" s="104">
        <v>2.04</v>
      </c>
      <c r="R70" s="103">
        <v>727</v>
      </c>
      <c r="S70" s="103">
        <v>37</v>
      </c>
      <c r="T70" s="103">
        <v>81</v>
      </c>
      <c r="U70" s="103">
        <v>2806</v>
      </c>
      <c r="V70" s="104">
        <v>4290</v>
      </c>
      <c r="W70" s="103">
        <v>19272</v>
      </c>
      <c r="X70" s="103">
        <v>60798</v>
      </c>
      <c r="Y70" s="104">
        <v>11102</v>
      </c>
      <c r="Z70" s="110">
        <v>8850677.4954121709</v>
      </c>
      <c r="AA70" s="110">
        <v>24</v>
      </c>
      <c r="AB70" s="110"/>
      <c r="AC70" s="110">
        <v>1059</v>
      </c>
      <c r="AD70" s="110"/>
      <c r="AE70" s="110"/>
      <c r="AF70" s="110"/>
      <c r="AG70" s="110">
        <v>595</v>
      </c>
      <c r="AH70" s="110">
        <v>15017</v>
      </c>
      <c r="AI70" s="110">
        <v>1535104</v>
      </c>
      <c r="AJ70" s="212" t="s">
        <v>472</v>
      </c>
      <c r="AK70" s="213">
        <v>16416</v>
      </c>
      <c r="AL70" s="214">
        <v>564.52</v>
      </c>
      <c r="AM70" s="214">
        <v>137.19999999999999</v>
      </c>
      <c r="AN70" s="215">
        <v>2.9079572025791822E-2</v>
      </c>
      <c r="AO70" s="111">
        <v>7427091.0199999996</v>
      </c>
      <c r="AP70" s="103">
        <v>54754497.409999996</v>
      </c>
      <c r="AQ70" s="104"/>
      <c r="AR70" s="105">
        <v>62181588.43</v>
      </c>
      <c r="AS70" s="147">
        <v>36.8131900129112</v>
      </c>
    </row>
    <row r="71" spans="1:45" x14ac:dyDescent="0.2">
      <c r="A71" s="99" t="s">
        <v>170</v>
      </c>
      <c r="B71" s="99" t="s">
        <v>395</v>
      </c>
      <c r="C71" s="102">
        <f t="shared" si="10"/>
        <v>8310248.3712560013</v>
      </c>
      <c r="D71" s="136">
        <f t="shared" si="11"/>
        <v>14129857.4111</v>
      </c>
      <c r="E71" s="136">
        <f t="shared" si="12"/>
        <v>760693.09580000001</v>
      </c>
      <c r="F71" s="136">
        <f t="shared" si="13"/>
        <v>694415.2080000001</v>
      </c>
      <c r="G71" s="136">
        <f t="shared" si="14"/>
        <v>9989253.9180800449</v>
      </c>
      <c r="H71" s="136">
        <f t="shared" si="15"/>
        <v>11452.828</v>
      </c>
      <c r="I71" s="136">
        <f t="shared" si="18"/>
        <v>2040904.9762000002</v>
      </c>
      <c r="J71" s="136">
        <f t="shared" si="19"/>
        <v>1348710.8611000001</v>
      </c>
      <c r="K71" s="136">
        <f t="shared" si="16"/>
        <v>1758273.9588738559</v>
      </c>
      <c r="L71" s="109">
        <f t="shared" si="17"/>
        <v>5557840.0455285367</v>
      </c>
      <c r="M71" s="111">
        <v>527.5</v>
      </c>
      <c r="N71" s="103">
        <v>915.8</v>
      </c>
      <c r="O71" s="103">
        <v>119.5</v>
      </c>
      <c r="P71" s="103"/>
      <c r="Q71" s="104">
        <v>6.63</v>
      </c>
      <c r="R71" s="103">
        <v>251</v>
      </c>
      <c r="S71" s="103">
        <v>531</v>
      </c>
      <c r="T71" s="103">
        <v>168</v>
      </c>
      <c r="U71" s="103">
        <v>7456</v>
      </c>
      <c r="V71" s="104">
        <v>5850</v>
      </c>
      <c r="W71" s="103">
        <v>4731</v>
      </c>
      <c r="X71" s="103">
        <v>296864</v>
      </c>
      <c r="Y71" s="104">
        <v>113448</v>
      </c>
      <c r="Z71" s="110">
        <v>9989253.9180800449</v>
      </c>
      <c r="AA71" s="110">
        <v>4</v>
      </c>
      <c r="AB71" s="110"/>
      <c r="AC71" s="110">
        <v>1513</v>
      </c>
      <c r="AD71" s="110">
        <v>85</v>
      </c>
      <c r="AE71" s="110">
        <v>1015</v>
      </c>
      <c r="AF71" s="110"/>
      <c r="AG71" s="110"/>
      <c r="AH71" s="110">
        <v>24103</v>
      </c>
      <c r="AI71" s="110">
        <v>3001343</v>
      </c>
      <c r="AJ71" s="212" t="s">
        <v>472</v>
      </c>
      <c r="AK71" s="213">
        <v>53738</v>
      </c>
      <c r="AL71" s="214">
        <v>1267.23</v>
      </c>
      <c r="AM71" s="214">
        <v>302.2</v>
      </c>
      <c r="AN71" s="215">
        <v>4.2405877386109861E-2</v>
      </c>
      <c r="AO71" s="111">
        <v>23047688.039999999</v>
      </c>
      <c r="AP71" s="103">
        <v>159356017.25999999</v>
      </c>
      <c r="AQ71" s="104">
        <v>4092821.04</v>
      </c>
      <c r="AR71" s="105">
        <v>186496526.34</v>
      </c>
      <c r="AS71" s="147">
        <v>35.102821166653101</v>
      </c>
    </row>
    <row r="72" spans="1:45" x14ac:dyDescent="0.2">
      <c r="A72" s="99" t="s">
        <v>172</v>
      </c>
      <c r="B72" s="99" t="s">
        <v>396</v>
      </c>
      <c r="C72" s="102">
        <f t="shared" si="10"/>
        <v>1969227.260796</v>
      </c>
      <c r="D72" s="136">
        <f t="shared" si="11"/>
        <v>1793818.0430000001</v>
      </c>
      <c r="E72" s="136">
        <f t="shared" si="12"/>
        <v>279204.76199999999</v>
      </c>
      <c r="F72" s="136">
        <f t="shared" si="13"/>
        <v>12927.552000000001</v>
      </c>
      <c r="G72" s="136">
        <f t="shared" si="14"/>
        <v>3585543.2225010428</v>
      </c>
      <c r="H72" s="136">
        <f t="shared" si="15"/>
        <v>62990.553999999996</v>
      </c>
      <c r="I72" s="136">
        <f t="shared" si="18"/>
        <v>914303.44190000009</v>
      </c>
      <c r="J72" s="136">
        <f t="shared" si="19"/>
        <v>805176.63859999995</v>
      </c>
      <c r="K72" s="136">
        <f t="shared" si="16"/>
        <v>1233347.045896861</v>
      </c>
      <c r="L72" s="109">
        <f t="shared" si="17"/>
        <v>1742192.0636264365</v>
      </c>
      <c r="M72" s="111">
        <v>293.35000000000002</v>
      </c>
      <c r="N72" s="103">
        <v>256.8</v>
      </c>
      <c r="O72" s="103">
        <v>21.5</v>
      </c>
      <c r="P72" s="103"/>
      <c r="Q72" s="104">
        <v>0.03</v>
      </c>
      <c r="R72" s="103">
        <v>94</v>
      </c>
      <c r="S72" s="103">
        <v>24</v>
      </c>
      <c r="T72" s="103">
        <v>41</v>
      </c>
      <c r="U72" s="103">
        <v>967</v>
      </c>
      <c r="V72" s="104"/>
      <c r="W72" s="103">
        <v>105315</v>
      </c>
      <c r="X72" s="103">
        <v>48210</v>
      </c>
      <c r="Y72" s="104">
        <v>2112</v>
      </c>
      <c r="Z72" s="110">
        <v>3585543.2225010428</v>
      </c>
      <c r="AA72" s="110">
        <v>22</v>
      </c>
      <c r="AB72" s="110">
        <v>632</v>
      </c>
      <c r="AC72" s="110"/>
      <c r="AD72" s="110"/>
      <c r="AE72" s="110">
        <v>470</v>
      </c>
      <c r="AF72" s="110"/>
      <c r="AG72" s="110"/>
      <c r="AH72" s="110">
        <v>9804</v>
      </c>
      <c r="AI72" s="110">
        <v>924454</v>
      </c>
      <c r="AJ72" s="212" t="s">
        <v>472</v>
      </c>
      <c r="AK72" s="213">
        <v>14009</v>
      </c>
      <c r="AL72" s="214">
        <v>384.73</v>
      </c>
      <c r="AM72" s="214">
        <v>186.95</v>
      </c>
      <c r="AN72" s="215">
        <v>3.6412549060380009E-2</v>
      </c>
      <c r="AO72" s="111">
        <v>3907760.08</v>
      </c>
      <c r="AP72" s="103">
        <v>32586030.84</v>
      </c>
      <c r="AQ72" s="104">
        <v>555800</v>
      </c>
      <c r="AR72" s="105">
        <v>37049590.920000002</v>
      </c>
      <c r="AS72" s="147">
        <v>35.699003911969498</v>
      </c>
    </row>
    <row r="73" spans="1:45" x14ac:dyDescent="0.2">
      <c r="A73" s="99" t="s">
        <v>174</v>
      </c>
      <c r="B73" s="99" t="s">
        <v>397</v>
      </c>
      <c r="C73" s="102">
        <f t="shared" si="10"/>
        <v>4079925.6738200001</v>
      </c>
      <c r="D73" s="136">
        <f t="shared" si="11"/>
        <v>4759090.6266000001</v>
      </c>
      <c r="E73" s="136">
        <f t="shared" si="12"/>
        <v>238049.32500000001</v>
      </c>
      <c r="F73" s="136">
        <f t="shared" si="13"/>
        <v>18363</v>
      </c>
      <c r="G73" s="136">
        <f t="shared" si="14"/>
        <v>5627931.3624639669</v>
      </c>
      <c r="H73" s="136">
        <f t="shared" si="15"/>
        <v>0</v>
      </c>
      <c r="I73" s="136">
        <f t="shared" si="18"/>
        <v>1778170.7995</v>
      </c>
      <c r="J73" s="136">
        <f t="shared" si="19"/>
        <v>822130.91709999996</v>
      </c>
      <c r="K73" s="136">
        <f t="shared" si="16"/>
        <v>862665.28330712253</v>
      </c>
      <c r="L73" s="109">
        <f t="shared" si="17"/>
        <v>2121799.9140418973</v>
      </c>
      <c r="M73" s="111">
        <v>559.20000000000005</v>
      </c>
      <c r="N73" s="103">
        <v>429.6</v>
      </c>
      <c r="O73" s="103"/>
      <c r="P73" s="103"/>
      <c r="Q73" s="104">
        <v>4.3</v>
      </c>
      <c r="R73" s="103">
        <v>228</v>
      </c>
      <c r="S73" s="103">
        <v>286</v>
      </c>
      <c r="T73" s="103">
        <v>29</v>
      </c>
      <c r="U73" s="103">
        <v>318</v>
      </c>
      <c r="V73" s="104">
        <v>735</v>
      </c>
      <c r="W73" s="103">
        <v>58000</v>
      </c>
      <c r="X73" s="103">
        <v>59750</v>
      </c>
      <c r="Y73" s="104">
        <v>3000</v>
      </c>
      <c r="Z73" s="110">
        <v>5627931.3624639669</v>
      </c>
      <c r="AA73" s="110"/>
      <c r="AB73" s="110">
        <v>827</v>
      </c>
      <c r="AC73" s="110">
        <v>339</v>
      </c>
      <c r="AD73" s="110">
        <v>331</v>
      </c>
      <c r="AE73" s="110">
        <v>487</v>
      </c>
      <c r="AF73" s="110"/>
      <c r="AG73" s="110"/>
      <c r="AH73" s="110">
        <v>3959</v>
      </c>
      <c r="AI73" s="110">
        <v>1129246</v>
      </c>
      <c r="AJ73" s="212" t="s">
        <v>472</v>
      </c>
      <c r="AK73" s="213">
        <v>14355</v>
      </c>
      <c r="AL73" s="214">
        <v>771.1</v>
      </c>
      <c r="AM73" s="214">
        <v>222</v>
      </c>
      <c r="AN73" s="215">
        <v>1.8616262482168331E-2</v>
      </c>
      <c r="AO73" s="111">
        <v>8372866.8799999999</v>
      </c>
      <c r="AP73" s="103">
        <v>72367772.569999993</v>
      </c>
      <c r="AQ73" s="104">
        <v>1060240</v>
      </c>
      <c r="AR73" s="105">
        <v>81800879.450000003</v>
      </c>
      <c r="AS73" s="147">
        <v>31.342507092312299</v>
      </c>
    </row>
    <row r="74" spans="1:45" x14ac:dyDescent="0.2">
      <c r="A74" s="99" t="s">
        <v>176</v>
      </c>
      <c r="B74" s="99" t="s">
        <v>398</v>
      </c>
      <c r="C74" s="102">
        <f t="shared" si="10"/>
        <v>7776153.9638209995</v>
      </c>
      <c r="D74" s="136">
        <f t="shared" si="11"/>
        <v>8565097.0543000009</v>
      </c>
      <c r="E74" s="136">
        <f t="shared" si="12"/>
        <v>1409403.58</v>
      </c>
      <c r="F74" s="136">
        <f t="shared" si="13"/>
        <v>163614.33000000002</v>
      </c>
      <c r="G74" s="136">
        <f t="shared" si="14"/>
        <v>15855517.251076167</v>
      </c>
      <c r="H74" s="136">
        <f t="shared" si="15"/>
        <v>0</v>
      </c>
      <c r="I74" s="136">
        <f t="shared" si="18"/>
        <v>2827661.5410500001</v>
      </c>
      <c r="J74" s="136">
        <f t="shared" si="19"/>
        <v>3214471.1549160001</v>
      </c>
      <c r="K74" s="136">
        <f t="shared" si="16"/>
        <v>1996987.5470810917</v>
      </c>
      <c r="L74" s="109">
        <f t="shared" si="17"/>
        <v>8119982.0904697683</v>
      </c>
      <c r="M74" s="111">
        <v>735.6</v>
      </c>
      <c r="N74" s="103">
        <v>1133.5899999999999</v>
      </c>
      <c r="O74" s="103">
        <v>94.2</v>
      </c>
      <c r="P74" s="103"/>
      <c r="Q74" s="104">
        <v>1.55</v>
      </c>
      <c r="R74" s="103">
        <v>233</v>
      </c>
      <c r="S74" s="103">
        <v>12</v>
      </c>
      <c r="T74" s="103">
        <v>121</v>
      </c>
      <c r="U74" s="103">
        <v>7867</v>
      </c>
      <c r="V74" s="104">
        <v>11501</v>
      </c>
      <c r="W74" s="103">
        <v>478700</v>
      </c>
      <c r="X74" s="103">
        <v>274400</v>
      </c>
      <c r="Y74" s="104">
        <v>26730</v>
      </c>
      <c r="Z74" s="110">
        <v>15855517.251076167</v>
      </c>
      <c r="AA74" s="110"/>
      <c r="AB74" s="110">
        <v>223.9</v>
      </c>
      <c r="AC74" s="110">
        <v>2641.3</v>
      </c>
      <c r="AD74" s="110"/>
      <c r="AE74" s="110">
        <v>206.8</v>
      </c>
      <c r="AF74" s="110"/>
      <c r="AG74" s="110">
        <v>1368.52</v>
      </c>
      <c r="AH74" s="110">
        <v>33291</v>
      </c>
      <c r="AI74" s="110">
        <v>4410167</v>
      </c>
      <c r="AJ74" s="212" t="s">
        <v>472</v>
      </c>
      <c r="AK74" s="213">
        <v>46823</v>
      </c>
      <c r="AL74" s="214">
        <v>1187.78</v>
      </c>
      <c r="AM74" s="214">
        <v>777.16</v>
      </c>
      <c r="AN74" s="215">
        <v>3.9420599774368993E-2</v>
      </c>
      <c r="AO74" s="111">
        <v>22016870.129999999</v>
      </c>
      <c r="AP74" s="103">
        <v>181276729.24000001</v>
      </c>
      <c r="AQ74" s="104">
        <v>4318930.49</v>
      </c>
      <c r="AR74" s="105">
        <v>207612529.86000001</v>
      </c>
      <c r="AS74" s="147">
        <v>34.904880034968699</v>
      </c>
    </row>
    <row r="75" spans="1:45" x14ac:dyDescent="0.2">
      <c r="A75" s="99" t="s">
        <v>178</v>
      </c>
      <c r="B75" s="99" t="s">
        <v>399</v>
      </c>
      <c r="C75" s="102">
        <f t="shared" si="10"/>
        <v>2842463.6103999997</v>
      </c>
      <c r="D75" s="136">
        <f t="shared" si="11"/>
        <v>2788749.7818</v>
      </c>
      <c r="E75" s="136">
        <f t="shared" si="12"/>
        <v>532291.44999999995</v>
      </c>
      <c r="F75" s="136">
        <f t="shared" si="13"/>
        <v>20584.923000000003</v>
      </c>
      <c r="G75" s="136">
        <f t="shared" si="14"/>
        <v>3704163.9035566556</v>
      </c>
      <c r="H75" s="136">
        <f t="shared" si="15"/>
        <v>0</v>
      </c>
      <c r="I75" s="136">
        <f t="shared" si="18"/>
        <v>925453.7895800001</v>
      </c>
      <c r="J75" s="136">
        <f t="shared" si="19"/>
        <v>459708.28139999998</v>
      </c>
      <c r="K75" s="136">
        <f t="shared" si="16"/>
        <v>1301123.6487435759</v>
      </c>
      <c r="L75" s="109">
        <f t="shared" si="17"/>
        <v>2142223.735663875</v>
      </c>
      <c r="M75" s="111">
        <v>285</v>
      </c>
      <c r="N75" s="103">
        <v>518</v>
      </c>
      <c r="O75" s="103"/>
      <c r="P75" s="103"/>
      <c r="Q75" s="104">
        <v>1</v>
      </c>
      <c r="R75" s="103">
        <v>4</v>
      </c>
      <c r="S75" s="103">
        <v>35</v>
      </c>
      <c r="T75" s="103">
        <v>82</v>
      </c>
      <c r="U75" s="103">
        <v>955</v>
      </c>
      <c r="V75" s="104">
        <v>840</v>
      </c>
      <c r="W75" s="103">
        <v>112359</v>
      </c>
      <c r="X75" s="103">
        <v>143770</v>
      </c>
      <c r="Y75" s="104">
        <v>3363</v>
      </c>
      <c r="Z75" s="110">
        <v>3704163.9035566556</v>
      </c>
      <c r="AA75" s="110"/>
      <c r="AB75" s="110"/>
      <c r="AC75" s="110">
        <v>243.2</v>
      </c>
      <c r="AD75" s="110"/>
      <c r="AE75" s="110">
        <v>123.6</v>
      </c>
      <c r="AF75" s="110"/>
      <c r="AG75" s="110"/>
      <c r="AH75" s="110">
        <v>11229</v>
      </c>
      <c r="AI75" s="110">
        <v>1140281</v>
      </c>
      <c r="AJ75" s="212" t="s">
        <v>472</v>
      </c>
      <c r="AK75" s="213">
        <v>12595</v>
      </c>
      <c r="AL75" s="214">
        <v>559</v>
      </c>
      <c r="AM75" s="214">
        <v>245</v>
      </c>
      <c r="AN75" s="215">
        <v>2.2531305903398927E-2</v>
      </c>
      <c r="AO75" s="111">
        <v>1576791.76</v>
      </c>
      <c r="AP75" s="103">
        <v>67610906.180000007</v>
      </c>
      <c r="AQ75" s="104">
        <v>875920</v>
      </c>
      <c r="AR75" s="105">
        <v>70063617.939999998</v>
      </c>
      <c r="AS75" s="147">
        <v>36.332111457752497</v>
      </c>
    </row>
    <row r="76" spans="1:45" x14ac:dyDescent="0.2">
      <c r="A76" s="99" t="s">
        <v>180</v>
      </c>
      <c r="B76" s="99" t="s">
        <v>400</v>
      </c>
      <c r="C76" s="102">
        <f t="shared" si="10"/>
        <v>5513302.3362199999</v>
      </c>
      <c r="D76" s="136">
        <f t="shared" si="11"/>
        <v>9361672.3463000003</v>
      </c>
      <c r="E76" s="136">
        <f t="shared" si="12"/>
        <v>666805.43130000005</v>
      </c>
      <c r="F76" s="136">
        <f t="shared" si="13"/>
        <v>157860.59000000003</v>
      </c>
      <c r="G76" s="136">
        <f t="shared" si="14"/>
        <v>0</v>
      </c>
      <c r="H76" s="136">
        <f t="shared" si="15"/>
        <v>0</v>
      </c>
      <c r="I76" s="136">
        <f t="shared" si="18"/>
        <v>0</v>
      </c>
      <c r="J76" s="136">
        <f t="shared" si="19"/>
        <v>0</v>
      </c>
      <c r="K76" s="136">
        <f t="shared" si="16"/>
        <v>1792776.9856228856</v>
      </c>
      <c r="L76" s="109">
        <f t="shared" si="17"/>
        <v>2962177.6611712491</v>
      </c>
      <c r="M76" s="111">
        <v>752</v>
      </c>
      <c r="N76" s="103">
        <v>866</v>
      </c>
      <c r="O76" s="103"/>
      <c r="P76" s="103"/>
      <c r="Q76" s="104">
        <v>2.1</v>
      </c>
      <c r="R76" s="103">
        <v>165</v>
      </c>
      <c r="S76" s="103">
        <v>271</v>
      </c>
      <c r="T76" s="103">
        <v>165</v>
      </c>
      <c r="U76" s="103">
        <v>1676</v>
      </c>
      <c r="V76" s="104">
        <v>7063</v>
      </c>
      <c r="W76" s="103">
        <v>99719</v>
      </c>
      <c r="X76" s="103">
        <v>204169</v>
      </c>
      <c r="Y76" s="104">
        <v>25790</v>
      </c>
      <c r="Z76" s="110">
        <v>0</v>
      </c>
      <c r="AA76" s="110"/>
      <c r="AB76" s="110"/>
      <c r="AC76" s="110"/>
      <c r="AD76" s="110"/>
      <c r="AE76" s="110"/>
      <c r="AF76" s="110"/>
      <c r="AG76" s="110"/>
      <c r="AH76" s="110">
        <v>25321</v>
      </c>
      <c r="AI76" s="110">
        <v>2141301</v>
      </c>
      <c r="AJ76" s="212" t="s">
        <v>471</v>
      </c>
      <c r="AK76" s="213">
        <v>28350</v>
      </c>
      <c r="AL76" s="214">
        <v>1124.0999999999999</v>
      </c>
      <c r="AM76" s="214">
        <v>496</v>
      </c>
      <c r="AN76" s="215">
        <v>2.522017614091273E-2</v>
      </c>
      <c r="AO76" s="111"/>
      <c r="AP76" s="103">
        <v>113113279.48999999</v>
      </c>
      <c r="AQ76" s="104">
        <v>338733.33</v>
      </c>
      <c r="AR76" s="105">
        <v>113452012.81999999</v>
      </c>
      <c r="AS76" s="147">
        <v>35.540171422548703</v>
      </c>
    </row>
    <row r="77" spans="1:45" x14ac:dyDescent="0.2">
      <c r="A77" s="99" t="s">
        <v>182</v>
      </c>
      <c r="B77" s="99" t="s">
        <v>401</v>
      </c>
      <c r="C77" s="102">
        <f t="shared" si="10"/>
        <v>2016.5435950000001</v>
      </c>
      <c r="D77" s="136">
        <f t="shared" si="11"/>
        <v>23253.382300000001</v>
      </c>
      <c r="E77" s="136">
        <f t="shared" si="12"/>
        <v>8123.84</v>
      </c>
      <c r="F77" s="136">
        <f t="shared" si="13"/>
        <v>41010.700000000004</v>
      </c>
      <c r="G77" s="136">
        <f t="shared" si="14"/>
        <v>9395500.9438596703</v>
      </c>
      <c r="H77" s="136">
        <f t="shared" si="15"/>
        <v>0</v>
      </c>
      <c r="I77" s="136">
        <f t="shared" si="18"/>
        <v>1091980.0499</v>
      </c>
      <c r="J77" s="136">
        <f t="shared" si="19"/>
        <v>1605019.6595999999</v>
      </c>
      <c r="K77" s="136">
        <f t="shared" si="16"/>
        <v>105137.77587651089</v>
      </c>
      <c r="L77" s="109">
        <f t="shared" si="17"/>
        <v>1815579.0018135572</v>
      </c>
      <c r="M77" s="111"/>
      <c r="N77" s="103">
        <v>0.55000000000000004</v>
      </c>
      <c r="O77" s="103"/>
      <c r="P77" s="103"/>
      <c r="Q77" s="104"/>
      <c r="R77" s="103"/>
      <c r="S77" s="103"/>
      <c r="T77" s="103">
        <v>1</v>
      </c>
      <c r="U77" s="103"/>
      <c r="V77" s="104"/>
      <c r="W77" s="103"/>
      <c r="X77" s="103">
        <v>3200</v>
      </c>
      <c r="Y77" s="104">
        <v>6700</v>
      </c>
      <c r="Z77" s="110">
        <v>9395500.9438596703</v>
      </c>
      <c r="AA77" s="110"/>
      <c r="AB77" s="110">
        <v>1272</v>
      </c>
      <c r="AC77" s="110"/>
      <c r="AD77" s="110"/>
      <c r="AE77" s="110">
        <v>1272</v>
      </c>
      <c r="AF77" s="110"/>
      <c r="AG77" s="110"/>
      <c r="AH77" s="110">
        <v>19</v>
      </c>
      <c r="AI77" s="110">
        <v>1873101.58</v>
      </c>
      <c r="AJ77" s="212" t="s">
        <v>473</v>
      </c>
      <c r="AK77" s="213">
        <v>2</v>
      </c>
      <c r="AL77" s="214"/>
      <c r="AM77" s="214">
        <v>0.55000000000000004</v>
      </c>
      <c r="AN77" s="215"/>
      <c r="AO77" s="111">
        <v>9887663.7699999996</v>
      </c>
      <c r="AP77" s="103">
        <v>840865.01</v>
      </c>
      <c r="AQ77" s="104">
        <v>596866.31000000006</v>
      </c>
      <c r="AR77" s="105">
        <v>11325395.09</v>
      </c>
      <c r="AS77" s="147">
        <v>30.707387485581599</v>
      </c>
    </row>
    <row r="78" spans="1:45" x14ac:dyDescent="0.2">
      <c r="A78" s="99" t="s">
        <v>184</v>
      </c>
      <c r="B78" s="99" t="s">
        <v>402</v>
      </c>
      <c r="C78" s="102">
        <f t="shared" si="10"/>
        <v>2963469.48838</v>
      </c>
      <c r="D78" s="136">
        <f t="shared" si="11"/>
        <v>8568197.9929000009</v>
      </c>
      <c r="E78" s="136">
        <f t="shared" si="12"/>
        <v>589509.31030000001</v>
      </c>
      <c r="F78" s="136">
        <f t="shared" si="13"/>
        <v>199140.614</v>
      </c>
      <c r="G78" s="136">
        <f t="shared" si="14"/>
        <v>767087.36387490795</v>
      </c>
      <c r="H78" s="136">
        <f t="shared" si="15"/>
        <v>74443.381999999998</v>
      </c>
      <c r="I78" s="136">
        <f t="shared" si="18"/>
        <v>830462.2925000001</v>
      </c>
      <c r="J78" s="136">
        <f t="shared" si="19"/>
        <v>680512.82609999995</v>
      </c>
      <c r="K78" s="136">
        <f t="shared" si="16"/>
        <v>1283631.9516746895</v>
      </c>
      <c r="L78" s="109">
        <f t="shared" si="17"/>
        <v>2820551.7221464175</v>
      </c>
      <c r="M78" s="111">
        <v>324.14999999999998</v>
      </c>
      <c r="N78" s="103">
        <v>424.68</v>
      </c>
      <c r="O78" s="103">
        <v>38.619999999999997</v>
      </c>
      <c r="P78" s="103"/>
      <c r="Q78" s="104">
        <v>0.17</v>
      </c>
      <c r="R78" s="103">
        <v>1050</v>
      </c>
      <c r="S78" s="103">
        <v>208</v>
      </c>
      <c r="T78" s="103">
        <v>15</v>
      </c>
      <c r="U78" s="103">
        <v>8672</v>
      </c>
      <c r="V78" s="104">
        <v>800</v>
      </c>
      <c r="W78" s="103">
        <v>65795</v>
      </c>
      <c r="X78" s="103">
        <v>193619</v>
      </c>
      <c r="Y78" s="104">
        <v>32534</v>
      </c>
      <c r="Z78" s="110">
        <v>767087.36387490795</v>
      </c>
      <c r="AA78" s="110">
        <v>26</v>
      </c>
      <c r="AB78" s="110">
        <v>330</v>
      </c>
      <c r="AC78" s="110"/>
      <c r="AD78" s="110"/>
      <c r="AE78" s="110">
        <v>345</v>
      </c>
      <c r="AF78" s="110"/>
      <c r="AG78" s="110"/>
      <c r="AH78" s="110">
        <v>10850</v>
      </c>
      <c r="AI78" s="110">
        <v>1507607</v>
      </c>
      <c r="AJ78" s="212" t="s">
        <v>472</v>
      </c>
      <c r="AK78" s="213">
        <v>13725</v>
      </c>
      <c r="AL78" s="214">
        <v>566.86</v>
      </c>
      <c r="AM78" s="214">
        <v>220.76</v>
      </c>
      <c r="AN78" s="215">
        <v>2.4212327558832868E-2</v>
      </c>
      <c r="AO78" s="111">
        <v>246335.78</v>
      </c>
      <c r="AP78" s="103">
        <v>76905654.549999997</v>
      </c>
      <c r="AQ78" s="104">
        <v>954531.07</v>
      </c>
      <c r="AR78" s="105">
        <v>78106521.400000006</v>
      </c>
      <c r="AS78" s="147">
        <v>30.649729085469801</v>
      </c>
    </row>
    <row r="79" spans="1:45" x14ac:dyDescent="0.2">
      <c r="A79" s="99" t="s">
        <v>186</v>
      </c>
      <c r="B79" s="99" t="s">
        <v>403</v>
      </c>
      <c r="C79" s="102">
        <f t="shared" si="10"/>
        <v>5135652.0865200004</v>
      </c>
      <c r="D79" s="136">
        <f t="shared" si="11"/>
        <v>10050619.8726</v>
      </c>
      <c r="E79" s="136">
        <f t="shared" si="12"/>
        <v>580541.96349999995</v>
      </c>
      <c r="F79" s="136">
        <f t="shared" si="13"/>
        <v>167507.28600000002</v>
      </c>
      <c r="G79" s="136">
        <f t="shared" si="14"/>
        <v>14092124.941553636</v>
      </c>
      <c r="H79" s="136">
        <f t="shared" si="15"/>
        <v>5726.4139999999998</v>
      </c>
      <c r="I79" s="136">
        <f t="shared" si="18"/>
        <v>2707350.9380000001</v>
      </c>
      <c r="J79" s="136">
        <f t="shared" si="19"/>
        <v>3129945.3491000002</v>
      </c>
      <c r="K79" s="136">
        <f t="shared" si="16"/>
        <v>1766440.3181169878</v>
      </c>
      <c r="L79" s="109">
        <f t="shared" si="17"/>
        <v>7300697.1621231958</v>
      </c>
      <c r="M79" s="216">
        <v>232.1</v>
      </c>
      <c r="N79" s="178">
        <v>806.8</v>
      </c>
      <c r="O79" s="178">
        <v>81.400000000000006</v>
      </c>
      <c r="P79" s="178"/>
      <c r="Q79" s="105">
        <v>1.3</v>
      </c>
      <c r="R79" s="178">
        <v>130</v>
      </c>
      <c r="S79" s="178">
        <v>419</v>
      </c>
      <c r="T79" s="178">
        <v>138</v>
      </c>
      <c r="U79" s="178">
        <v>5339</v>
      </c>
      <c r="V79" s="105">
        <v>612</v>
      </c>
      <c r="W79" s="178">
        <v>55517</v>
      </c>
      <c r="X79" s="178">
        <v>196115</v>
      </c>
      <c r="Y79" s="105">
        <v>27366</v>
      </c>
      <c r="Z79" s="217">
        <v>14092124.941553636</v>
      </c>
      <c r="AA79" s="217">
        <v>2</v>
      </c>
      <c r="AB79" s="217">
        <v>1317</v>
      </c>
      <c r="AC79" s="217">
        <v>2089</v>
      </c>
      <c r="AD79" s="217"/>
      <c r="AE79" s="217">
        <v>1463</v>
      </c>
      <c r="AF79" s="217">
        <v>400</v>
      </c>
      <c r="AG79" s="217">
        <v>80</v>
      </c>
      <c r="AH79" s="217">
        <v>24388</v>
      </c>
      <c r="AI79" s="217">
        <v>3958819</v>
      </c>
      <c r="AJ79" s="218" t="s">
        <v>472</v>
      </c>
      <c r="AK79" s="214">
        <v>42139</v>
      </c>
      <c r="AL79" s="214">
        <v>820.4</v>
      </c>
      <c r="AM79" s="214">
        <v>301.2</v>
      </c>
      <c r="AN79" s="215">
        <v>5.1363968795709411E-2</v>
      </c>
      <c r="AO79" s="111">
        <v>14637071.800000001</v>
      </c>
      <c r="AP79" s="103">
        <v>110806001.56999999</v>
      </c>
      <c r="AQ79" s="104">
        <v>1702188.85</v>
      </c>
      <c r="AR79" s="105">
        <v>127145262.22</v>
      </c>
      <c r="AS79" s="147">
        <v>37.616838474564297</v>
      </c>
    </row>
    <row r="80" spans="1:45" x14ac:dyDescent="0.2">
      <c r="A80" s="99" t="s">
        <v>188</v>
      </c>
      <c r="B80" s="99" t="s">
        <v>404</v>
      </c>
      <c r="C80" s="102">
        <f t="shared" si="10"/>
        <v>2844974.6997020002</v>
      </c>
      <c r="D80" s="136">
        <f t="shared" si="11"/>
        <v>2076509.4942000001</v>
      </c>
      <c r="E80" s="136">
        <f t="shared" si="12"/>
        <v>18722.416399999998</v>
      </c>
      <c r="F80" s="136">
        <f t="shared" si="13"/>
        <v>182846.51200000002</v>
      </c>
      <c r="G80" s="136">
        <f t="shared" si="14"/>
        <v>5586422.5874992367</v>
      </c>
      <c r="H80" s="136">
        <f t="shared" si="15"/>
        <v>0</v>
      </c>
      <c r="I80" s="136">
        <f t="shared" si="18"/>
        <v>965468.75261000008</v>
      </c>
      <c r="J80" s="136">
        <f t="shared" si="19"/>
        <v>1150545.2647500001</v>
      </c>
      <c r="K80" s="136">
        <f t="shared" si="16"/>
        <v>1494879.5254383578</v>
      </c>
      <c r="L80" s="109">
        <f t="shared" si="17"/>
        <v>4575586.024286692</v>
      </c>
      <c r="M80" s="216">
        <v>95.48</v>
      </c>
      <c r="N80" s="178">
        <v>429.39</v>
      </c>
      <c r="O80" s="178">
        <v>21.23</v>
      </c>
      <c r="P80" s="178"/>
      <c r="Q80" s="105">
        <v>2.56</v>
      </c>
      <c r="R80" s="178">
        <v>58</v>
      </c>
      <c r="S80" s="178">
        <v>25</v>
      </c>
      <c r="T80" s="178">
        <v>61</v>
      </c>
      <c r="U80" s="178">
        <v>680</v>
      </c>
      <c r="V80" s="105"/>
      <c r="W80" s="178">
        <v>1795</v>
      </c>
      <c r="X80" s="178">
        <v>6322</v>
      </c>
      <c r="Y80" s="105">
        <v>29872</v>
      </c>
      <c r="Z80" s="217">
        <v>5586422.5874992367</v>
      </c>
      <c r="AA80" s="217"/>
      <c r="AB80" s="217">
        <v>816.3</v>
      </c>
      <c r="AC80" s="217"/>
      <c r="AD80" s="217"/>
      <c r="AE80" s="217">
        <v>816.3</v>
      </c>
      <c r="AF80" s="217"/>
      <c r="AG80" s="217"/>
      <c r="AH80" s="217">
        <v>15969</v>
      </c>
      <c r="AI80" s="217">
        <v>2463649</v>
      </c>
      <c r="AJ80" s="218" t="s">
        <v>472</v>
      </c>
      <c r="AK80" s="214">
        <v>30290</v>
      </c>
      <c r="AL80" s="214">
        <v>489.09</v>
      </c>
      <c r="AM80" s="214">
        <v>59.57</v>
      </c>
      <c r="AN80" s="215">
        <v>6.1931341879817622E-2</v>
      </c>
      <c r="AO80" s="111">
        <v>5617289.0300000003</v>
      </c>
      <c r="AP80" s="103">
        <v>59834736.57</v>
      </c>
      <c r="AQ80" s="104">
        <v>1503708.74</v>
      </c>
      <c r="AR80" s="105">
        <v>66955734.340000004</v>
      </c>
      <c r="AS80" s="147">
        <v>44.439173841952197</v>
      </c>
    </row>
    <row r="81" spans="1:45" x14ac:dyDescent="0.2">
      <c r="A81" s="99" t="s">
        <v>190</v>
      </c>
      <c r="B81" s="99" t="s">
        <v>405</v>
      </c>
      <c r="C81" s="102">
        <f t="shared" si="10"/>
        <v>8760630.4551980011</v>
      </c>
      <c r="D81" s="136">
        <f t="shared" si="11"/>
        <v>6608383.5732000005</v>
      </c>
      <c r="E81" s="136">
        <f t="shared" si="12"/>
        <v>1710408.1639</v>
      </c>
      <c r="F81" s="136">
        <f t="shared" si="13"/>
        <v>62366.869000000006</v>
      </c>
      <c r="G81" s="136">
        <f t="shared" si="14"/>
        <v>14711217.935621746</v>
      </c>
      <c r="H81" s="136">
        <f t="shared" si="15"/>
        <v>37221.690999999999</v>
      </c>
      <c r="I81" s="136">
        <f t="shared" si="18"/>
        <v>2988060.1630000002</v>
      </c>
      <c r="J81" s="136">
        <f t="shared" si="19"/>
        <v>1693780.2941000001</v>
      </c>
      <c r="K81" s="136">
        <f t="shared" si="16"/>
        <v>1987589.6152734105</v>
      </c>
      <c r="L81" s="109">
        <f t="shared" si="17"/>
        <v>7045738.7628491661</v>
      </c>
      <c r="M81" s="216">
        <v>537.42999999999995</v>
      </c>
      <c r="N81" s="178">
        <v>1293.1500000000001</v>
      </c>
      <c r="O81" s="178">
        <v>83.95</v>
      </c>
      <c r="P81" s="178"/>
      <c r="Q81" s="105">
        <v>5.2</v>
      </c>
      <c r="R81" s="178">
        <v>209</v>
      </c>
      <c r="S81" s="178">
        <v>34</v>
      </c>
      <c r="T81" s="178">
        <v>135</v>
      </c>
      <c r="U81" s="178">
        <v>7387</v>
      </c>
      <c r="V81" s="105">
        <v>750</v>
      </c>
      <c r="W81" s="178">
        <v>361363</v>
      </c>
      <c r="X81" s="178">
        <v>461787</v>
      </c>
      <c r="Y81" s="105">
        <v>10189</v>
      </c>
      <c r="Z81" s="217">
        <v>14711217.935621746</v>
      </c>
      <c r="AA81" s="217">
        <v>13</v>
      </c>
      <c r="AB81" s="217">
        <v>58</v>
      </c>
      <c r="AC81" s="217">
        <v>2246</v>
      </c>
      <c r="AD81" s="217">
        <v>307</v>
      </c>
      <c r="AE81" s="217">
        <v>1361</v>
      </c>
      <c r="AF81" s="217"/>
      <c r="AG81" s="217"/>
      <c r="AH81" s="217">
        <v>32895</v>
      </c>
      <c r="AI81" s="217">
        <v>3818513.64</v>
      </c>
      <c r="AJ81" s="218" t="s">
        <v>472</v>
      </c>
      <c r="AK81" s="214">
        <v>59378</v>
      </c>
      <c r="AL81" s="214">
        <v>1196.05</v>
      </c>
      <c r="AM81" s="214">
        <v>723.68</v>
      </c>
      <c r="AN81" s="215">
        <v>4.9645081727352533E-2</v>
      </c>
      <c r="AO81" s="111">
        <v>16617032.99</v>
      </c>
      <c r="AP81" s="103">
        <v>171322748.33000001</v>
      </c>
      <c r="AQ81" s="104">
        <v>1689300</v>
      </c>
      <c r="AR81" s="105">
        <v>189629081.31999999</v>
      </c>
      <c r="AS81" s="147">
        <v>35.964438624275999</v>
      </c>
    </row>
    <row r="82" spans="1:45" x14ac:dyDescent="0.2">
      <c r="A82" s="99" t="s">
        <v>192</v>
      </c>
      <c r="B82" s="99" t="s">
        <v>406</v>
      </c>
      <c r="C82" s="102">
        <f t="shared" si="10"/>
        <v>5408505.0937709995</v>
      </c>
      <c r="D82" s="136">
        <f t="shared" si="11"/>
        <v>18006168.3902</v>
      </c>
      <c r="E82" s="136">
        <f t="shared" si="12"/>
        <v>855051.54310000001</v>
      </c>
      <c r="F82" s="136">
        <f t="shared" si="13"/>
        <v>343314.64800000004</v>
      </c>
      <c r="G82" s="136">
        <f t="shared" si="14"/>
        <v>19054949.114453007</v>
      </c>
      <c r="H82" s="136">
        <f t="shared" si="15"/>
        <v>20042.449000000001</v>
      </c>
      <c r="I82" s="136">
        <f t="shared" si="18"/>
        <v>2971880.5581499999</v>
      </c>
      <c r="J82" s="136">
        <f t="shared" si="19"/>
        <v>1542189.0981000001</v>
      </c>
      <c r="K82" s="136">
        <f t="shared" si="16"/>
        <v>1936122.8808312812</v>
      </c>
      <c r="L82" s="109">
        <f t="shared" si="17"/>
        <v>5975840.6328179762</v>
      </c>
      <c r="M82" s="216">
        <v>416.72</v>
      </c>
      <c r="N82" s="178">
        <v>867.27</v>
      </c>
      <c r="O82" s="178">
        <v>75.08</v>
      </c>
      <c r="P82" s="178"/>
      <c r="Q82" s="105">
        <v>0.3</v>
      </c>
      <c r="R82" s="178">
        <v>115</v>
      </c>
      <c r="S82" s="178">
        <v>588</v>
      </c>
      <c r="T82" s="178">
        <v>340</v>
      </c>
      <c r="U82" s="178">
        <v>6131</v>
      </c>
      <c r="V82" s="105">
        <v>6087</v>
      </c>
      <c r="W82" s="178">
        <v>37209</v>
      </c>
      <c r="X82" s="178">
        <v>314983</v>
      </c>
      <c r="Y82" s="105">
        <v>56088</v>
      </c>
      <c r="Z82" s="217">
        <v>19054949.114453007</v>
      </c>
      <c r="AA82" s="217">
        <v>7</v>
      </c>
      <c r="AB82" s="217"/>
      <c r="AC82" s="217">
        <v>2759</v>
      </c>
      <c r="AD82" s="217">
        <v>69.900000000000006</v>
      </c>
      <c r="AE82" s="217">
        <v>1209</v>
      </c>
      <c r="AF82" s="217"/>
      <c r="AG82" s="217"/>
      <c r="AH82" s="217">
        <v>30777</v>
      </c>
      <c r="AI82" s="217">
        <v>3230613</v>
      </c>
      <c r="AJ82" s="218" t="s">
        <v>472</v>
      </c>
      <c r="AK82" s="214">
        <v>55493</v>
      </c>
      <c r="AL82" s="214">
        <v>1040.22</v>
      </c>
      <c r="AM82" s="214">
        <v>319.14999999999998</v>
      </c>
      <c r="AN82" s="215">
        <v>5.3347368825825303E-2</v>
      </c>
      <c r="AO82" s="111">
        <v>57527638.990000002</v>
      </c>
      <c r="AP82" s="103">
        <v>128483604.83</v>
      </c>
      <c r="AQ82" s="104">
        <v>3200051.2000000002</v>
      </c>
      <c r="AR82" s="105">
        <v>189211295.02000001</v>
      </c>
      <c r="AS82" s="147">
        <v>36.908642627946499</v>
      </c>
    </row>
    <row r="83" spans="1:45" x14ac:dyDescent="0.2">
      <c r="A83" s="99" t="s">
        <v>194</v>
      </c>
      <c r="B83" s="99" t="s">
        <v>407</v>
      </c>
      <c r="C83" s="102">
        <f t="shared" si="10"/>
        <v>6190993.8053929992</v>
      </c>
      <c r="D83" s="136">
        <f t="shared" si="11"/>
        <v>4911115.4955000011</v>
      </c>
      <c r="E83" s="136">
        <f t="shared" si="12"/>
        <v>1119246.7604</v>
      </c>
      <c r="F83" s="136">
        <f t="shared" si="13"/>
        <v>116323.48400000001</v>
      </c>
      <c r="G83" s="136">
        <f t="shared" si="14"/>
        <v>11696311.093847631</v>
      </c>
      <c r="H83" s="136">
        <f t="shared" si="15"/>
        <v>25768.862999999998</v>
      </c>
      <c r="I83" s="136">
        <f t="shared" si="18"/>
        <v>1199141.2541</v>
      </c>
      <c r="J83" s="136">
        <f t="shared" si="19"/>
        <v>1871371.8981999999</v>
      </c>
      <c r="K83" s="136">
        <f t="shared" si="16"/>
        <v>1733506.238926681</v>
      </c>
      <c r="L83" s="109">
        <f t="shared" si="17"/>
        <v>4908223.80593987</v>
      </c>
      <c r="M83" s="216">
        <v>362.94</v>
      </c>
      <c r="N83" s="178">
        <v>882.65</v>
      </c>
      <c r="O83" s="178">
        <v>40.44</v>
      </c>
      <c r="P83" s="178"/>
      <c r="Q83" s="105">
        <v>5.28</v>
      </c>
      <c r="R83" s="178">
        <v>205</v>
      </c>
      <c r="S83" s="178">
        <v>11</v>
      </c>
      <c r="T83" s="178">
        <v>118</v>
      </c>
      <c r="U83" s="178">
        <v>3520</v>
      </c>
      <c r="V83" s="105">
        <v>1620</v>
      </c>
      <c r="W83" s="178">
        <v>226645</v>
      </c>
      <c r="X83" s="178">
        <v>307942</v>
      </c>
      <c r="Y83" s="105">
        <v>19004</v>
      </c>
      <c r="Z83" s="217">
        <v>11696311.093847631</v>
      </c>
      <c r="AA83" s="217">
        <v>9</v>
      </c>
      <c r="AB83" s="217">
        <v>1658</v>
      </c>
      <c r="AC83" s="217"/>
      <c r="AD83" s="217"/>
      <c r="AE83" s="217">
        <v>527</v>
      </c>
      <c r="AF83" s="217"/>
      <c r="AG83" s="217">
        <v>517</v>
      </c>
      <c r="AH83" s="217">
        <v>23251</v>
      </c>
      <c r="AI83" s="217">
        <v>2645559</v>
      </c>
      <c r="AJ83" s="218" t="s">
        <v>472</v>
      </c>
      <c r="AK83" s="214">
        <v>30196</v>
      </c>
      <c r="AL83" s="214">
        <v>811.31</v>
      </c>
      <c r="AM83" s="214">
        <v>480</v>
      </c>
      <c r="AN83" s="215">
        <v>3.7218818947134878E-2</v>
      </c>
      <c r="AO83" s="111">
        <v>11922740.800000001</v>
      </c>
      <c r="AP83" s="103">
        <v>102655087.56999999</v>
      </c>
      <c r="AQ83" s="104">
        <v>2858253.33</v>
      </c>
      <c r="AR83" s="105">
        <v>117436081.7</v>
      </c>
      <c r="AS83" s="147">
        <v>33.479779465503697</v>
      </c>
    </row>
    <row r="84" spans="1:45" x14ac:dyDescent="0.2">
      <c r="A84" s="99" t="s">
        <v>196</v>
      </c>
      <c r="B84" s="99" t="s">
        <v>408</v>
      </c>
      <c r="C84" s="102">
        <f t="shared" si="10"/>
        <v>4319902.5018259995</v>
      </c>
      <c r="D84" s="136">
        <f t="shared" si="11"/>
        <v>6544068.7833000002</v>
      </c>
      <c r="E84" s="136">
        <f t="shared" si="12"/>
        <v>390333.55290000001</v>
      </c>
      <c r="F84" s="136">
        <f t="shared" si="13"/>
        <v>188079.967</v>
      </c>
      <c r="G84" s="136">
        <f t="shared" si="14"/>
        <v>7712314.5997086335</v>
      </c>
      <c r="H84" s="136">
        <f t="shared" si="15"/>
        <v>0</v>
      </c>
      <c r="I84" s="136">
        <f t="shared" si="18"/>
        <v>1624878.6551999999</v>
      </c>
      <c r="J84" s="136">
        <f t="shared" si="19"/>
        <v>530916.25109999999</v>
      </c>
      <c r="K84" s="136">
        <f t="shared" si="16"/>
        <v>1507637.4874367106</v>
      </c>
      <c r="L84" s="109">
        <f t="shared" si="17"/>
        <v>3283736.288388906</v>
      </c>
      <c r="M84" s="216">
        <v>402.9</v>
      </c>
      <c r="N84" s="178">
        <v>675.3</v>
      </c>
      <c r="O84" s="178">
        <v>31.98</v>
      </c>
      <c r="P84" s="178"/>
      <c r="Q84" s="105">
        <v>1.45</v>
      </c>
      <c r="R84" s="178"/>
      <c r="S84" s="178">
        <v>178</v>
      </c>
      <c r="T84" s="178">
        <v>147</v>
      </c>
      <c r="U84" s="178">
        <v>3638</v>
      </c>
      <c r="V84" s="105"/>
      <c r="W84" s="178">
        <v>66300</v>
      </c>
      <c r="X84" s="178">
        <v>114867</v>
      </c>
      <c r="Y84" s="105">
        <v>30727</v>
      </c>
      <c r="Z84" s="217">
        <v>7712314.5997086335</v>
      </c>
      <c r="AA84" s="217"/>
      <c r="AB84" s="217">
        <v>506</v>
      </c>
      <c r="AC84" s="217"/>
      <c r="AD84" s="217">
        <v>449</v>
      </c>
      <c r="AE84" s="217">
        <v>195</v>
      </c>
      <c r="AF84" s="217"/>
      <c r="AG84" s="217"/>
      <c r="AH84" s="217">
        <v>16317</v>
      </c>
      <c r="AI84" s="217">
        <v>1759224</v>
      </c>
      <c r="AJ84" s="218" t="s">
        <v>472</v>
      </c>
      <c r="AK84" s="214">
        <v>15904</v>
      </c>
      <c r="AL84" s="214">
        <v>833.22</v>
      </c>
      <c r="AM84" s="214">
        <v>278.41000000000003</v>
      </c>
      <c r="AN84" s="215">
        <v>1.9087395885840474E-2</v>
      </c>
      <c r="AO84" s="111">
        <v>11908209.609999999</v>
      </c>
      <c r="AP84" s="103">
        <v>85978945.200000003</v>
      </c>
      <c r="AQ84" s="104">
        <v>1918170.24</v>
      </c>
      <c r="AR84" s="105">
        <v>99805325.049999997</v>
      </c>
      <c r="AS84" s="147">
        <v>38.392079488627402</v>
      </c>
    </row>
    <row r="85" spans="1:45" x14ac:dyDescent="0.2">
      <c r="A85" s="99" t="s">
        <v>198</v>
      </c>
      <c r="B85" s="99" t="s">
        <v>409</v>
      </c>
      <c r="C85" s="102">
        <f t="shared" si="10"/>
        <v>1782127.0248469999</v>
      </c>
      <c r="D85" s="136">
        <f t="shared" si="11"/>
        <v>2245617.0831000004</v>
      </c>
      <c r="E85" s="136">
        <f t="shared" si="12"/>
        <v>246698.58369999999</v>
      </c>
      <c r="F85" s="136">
        <f t="shared" si="13"/>
        <v>7161.5700000000006</v>
      </c>
      <c r="G85" s="136">
        <f t="shared" si="14"/>
        <v>3151015.787259378</v>
      </c>
      <c r="H85" s="136">
        <f t="shared" si="15"/>
        <v>0</v>
      </c>
      <c r="I85" s="136">
        <f t="shared" si="18"/>
        <v>845176.13660000009</v>
      </c>
      <c r="J85" s="136">
        <f t="shared" si="19"/>
        <v>899921.1361</v>
      </c>
      <c r="K85" s="136">
        <f t="shared" si="16"/>
        <v>1133670.177819611</v>
      </c>
      <c r="L85" s="109">
        <f t="shared" si="17"/>
        <v>1700335.5515119038</v>
      </c>
      <c r="M85" s="216">
        <v>65.489999999999995</v>
      </c>
      <c r="N85" s="178">
        <v>258.99</v>
      </c>
      <c r="O85" s="178">
        <v>35.78</v>
      </c>
      <c r="P85" s="178"/>
      <c r="Q85" s="105">
        <v>0.43</v>
      </c>
      <c r="R85" s="178">
        <v>107</v>
      </c>
      <c r="S85" s="178">
        <v>7</v>
      </c>
      <c r="T85" s="178">
        <v>16</v>
      </c>
      <c r="U85" s="178">
        <v>2870</v>
      </c>
      <c r="V85" s="105">
        <v>2720</v>
      </c>
      <c r="W85" s="178">
        <v>44916</v>
      </c>
      <c r="X85" s="178">
        <v>70831</v>
      </c>
      <c r="Y85" s="105">
        <v>1170</v>
      </c>
      <c r="Z85" s="217">
        <v>3151015.787259378</v>
      </c>
      <c r="AA85" s="217"/>
      <c r="AB85" s="217">
        <v>383</v>
      </c>
      <c r="AC85" s="217"/>
      <c r="AD85" s="217"/>
      <c r="AE85" s="217">
        <v>565</v>
      </c>
      <c r="AF85" s="217"/>
      <c r="AG85" s="217"/>
      <c r="AH85" s="217">
        <v>7917</v>
      </c>
      <c r="AI85" s="217">
        <v>901912</v>
      </c>
      <c r="AJ85" s="218" t="s">
        <v>472</v>
      </c>
      <c r="AK85" s="214">
        <v>9914</v>
      </c>
      <c r="AL85" s="214">
        <v>201.57</v>
      </c>
      <c r="AM85" s="214">
        <v>159.12</v>
      </c>
      <c r="AN85" s="215">
        <v>4.9183906335268146E-2</v>
      </c>
      <c r="AO85" s="111">
        <v>1918000.77</v>
      </c>
      <c r="AP85" s="103">
        <v>28900366.16</v>
      </c>
      <c r="AQ85" s="104">
        <v>740286.91</v>
      </c>
      <c r="AR85" s="105">
        <v>31558653.84</v>
      </c>
      <c r="AS85" s="147">
        <v>42.393188336066402</v>
      </c>
    </row>
    <row r="86" spans="1:45" x14ac:dyDescent="0.2">
      <c r="A86" s="99" t="s">
        <v>200</v>
      </c>
      <c r="B86" s="99" t="s">
        <v>410</v>
      </c>
      <c r="C86" s="102">
        <f t="shared" si="10"/>
        <v>1724777.985506</v>
      </c>
      <c r="D86" s="136">
        <f t="shared" si="11"/>
        <v>4773547.9522000002</v>
      </c>
      <c r="E86" s="136">
        <f t="shared" si="12"/>
        <v>155573.66950000002</v>
      </c>
      <c r="F86" s="136">
        <f t="shared" si="13"/>
        <v>81482.752000000008</v>
      </c>
      <c r="G86" s="136">
        <f t="shared" si="14"/>
        <v>5099518.6963645034</v>
      </c>
      <c r="H86" s="136">
        <f t="shared" si="15"/>
        <v>0</v>
      </c>
      <c r="I86" s="136">
        <f t="shared" si="18"/>
        <v>1700694.9640000002</v>
      </c>
      <c r="J86" s="136">
        <f t="shared" si="19"/>
        <v>1044531.1586000001</v>
      </c>
      <c r="K86" s="136">
        <f t="shared" si="16"/>
        <v>1205440.2652591316</v>
      </c>
      <c r="L86" s="109">
        <f t="shared" si="17"/>
        <v>1900915.4047259516</v>
      </c>
      <c r="M86" s="216">
        <v>190.78</v>
      </c>
      <c r="N86" s="178">
        <v>307.32</v>
      </c>
      <c r="O86" s="178"/>
      <c r="P86" s="178"/>
      <c r="Q86" s="105">
        <v>0.55000000000000004</v>
      </c>
      <c r="R86" s="178">
        <v>125</v>
      </c>
      <c r="S86" s="178">
        <v>37</v>
      </c>
      <c r="T86" s="178">
        <v>163</v>
      </c>
      <c r="U86" s="178">
        <v>682</v>
      </c>
      <c r="V86" s="105"/>
      <c r="W86" s="178">
        <v>23010</v>
      </c>
      <c r="X86" s="178">
        <v>47785</v>
      </c>
      <c r="Y86" s="105">
        <v>13312</v>
      </c>
      <c r="Z86" s="217">
        <v>5099518.6963645034</v>
      </c>
      <c r="AA86" s="217"/>
      <c r="AB86" s="217">
        <v>175</v>
      </c>
      <c r="AC86" s="217"/>
      <c r="AD86" s="217">
        <v>550</v>
      </c>
      <c r="AE86" s="217">
        <v>710</v>
      </c>
      <c r="AF86" s="217"/>
      <c r="AG86" s="217"/>
      <c r="AH86" s="217">
        <v>9251</v>
      </c>
      <c r="AI86" s="217">
        <v>1010008</v>
      </c>
      <c r="AJ86" s="218" t="s">
        <v>472</v>
      </c>
      <c r="AK86" s="214">
        <v>18296</v>
      </c>
      <c r="AL86" s="214">
        <v>339.6</v>
      </c>
      <c r="AM86" s="214">
        <v>159.05000000000001</v>
      </c>
      <c r="AN86" s="215">
        <v>5.3875147232037693E-2</v>
      </c>
      <c r="AO86" s="111">
        <v>5422204.8499999996</v>
      </c>
      <c r="AP86" s="103">
        <v>43436585.200000003</v>
      </c>
      <c r="AQ86" s="104">
        <v>1029737.33</v>
      </c>
      <c r="AR86" s="105">
        <v>49888527.380000003</v>
      </c>
      <c r="AS86" s="147">
        <v>33.074192663254799</v>
      </c>
    </row>
    <row r="87" spans="1:45" x14ac:dyDescent="0.2">
      <c r="A87" s="99" t="s">
        <v>202</v>
      </c>
      <c r="B87" s="99" t="s">
        <v>411</v>
      </c>
      <c r="C87" s="102">
        <f t="shared" si="10"/>
        <v>1781432.0515210002</v>
      </c>
      <c r="D87" s="136">
        <f t="shared" si="11"/>
        <v>5765814.4002999999</v>
      </c>
      <c r="E87" s="136">
        <f t="shared" si="12"/>
        <v>209824.11359999998</v>
      </c>
      <c r="F87" s="136">
        <f t="shared" si="13"/>
        <v>43795.755000000005</v>
      </c>
      <c r="G87" s="136">
        <f t="shared" si="14"/>
        <v>4307048.9188947054</v>
      </c>
      <c r="H87" s="136">
        <f t="shared" si="15"/>
        <v>0</v>
      </c>
      <c r="I87" s="136">
        <f t="shared" si="18"/>
        <v>1001261.2096000001</v>
      </c>
      <c r="J87" s="136">
        <f t="shared" si="19"/>
        <v>499002.31510000001</v>
      </c>
      <c r="K87" s="136">
        <f t="shared" si="16"/>
        <v>1280829.0513549058</v>
      </c>
      <c r="L87" s="109">
        <f t="shared" si="17"/>
        <v>1604728.060994488</v>
      </c>
      <c r="M87" s="216">
        <v>324.61</v>
      </c>
      <c r="N87" s="178">
        <v>230.93</v>
      </c>
      <c r="O87" s="178"/>
      <c r="P87" s="178"/>
      <c r="Q87" s="105">
        <v>0.64</v>
      </c>
      <c r="R87" s="178">
        <v>679</v>
      </c>
      <c r="S87" s="178">
        <v>11</v>
      </c>
      <c r="T87" s="178">
        <v>83</v>
      </c>
      <c r="U87" s="178">
        <v>5617</v>
      </c>
      <c r="V87" s="105"/>
      <c r="W87" s="178">
        <v>58399</v>
      </c>
      <c r="X87" s="178">
        <v>48398</v>
      </c>
      <c r="Y87" s="105">
        <v>7155</v>
      </c>
      <c r="Z87" s="217">
        <v>4307048.9188947054</v>
      </c>
      <c r="AA87" s="217"/>
      <c r="AB87" s="217">
        <v>383</v>
      </c>
      <c r="AC87" s="217"/>
      <c r="AD87" s="217">
        <v>94</v>
      </c>
      <c r="AE87" s="217">
        <v>163</v>
      </c>
      <c r="AF87" s="217"/>
      <c r="AG87" s="217"/>
      <c r="AH87" s="217">
        <v>10790</v>
      </c>
      <c r="AI87" s="217">
        <v>850454</v>
      </c>
      <c r="AJ87" s="218" t="s">
        <v>472</v>
      </c>
      <c r="AK87" s="214">
        <v>9378</v>
      </c>
      <c r="AL87" s="214">
        <v>426.18</v>
      </c>
      <c r="AM87" s="214">
        <v>130</v>
      </c>
      <c r="AN87" s="215">
        <v>2.2004786709840914E-2</v>
      </c>
      <c r="AO87" s="111">
        <v>6459444.8700000001</v>
      </c>
      <c r="AP87" s="103">
        <v>40614916.719999999</v>
      </c>
      <c r="AQ87" s="104">
        <v>976496.79</v>
      </c>
      <c r="AR87" s="105">
        <v>48050858.380000003</v>
      </c>
      <c r="AS87" s="147">
        <v>31.466503919092201</v>
      </c>
    </row>
    <row r="88" spans="1:45" x14ac:dyDescent="0.2">
      <c r="A88" s="99" t="s">
        <v>204</v>
      </c>
      <c r="B88" s="99" t="s">
        <v>412</v>
      </c>
      <c r="C88" s="102">
        <f t="shared" si="10"/>
        <v>1809592.8143259999</v>
      </c>
      <c r="D88" s="136">
        <f t="shared" si="11"/>
        <v>2003251.9726</v>
      </c>
      <c r="E88" s="136">
        <f t="shared" si="12"/>
        <v>63872.639199999998</v>
      </c>
      <c r="F88" s="136">
        <f t="shared" si="13"/>
        <v>2968.6850000000004</v>
      </c>
      <c r="G88" s="136">
        <f t="shared" si="14"/>
        <v>3454371.4499195255</v>
      </c>
      <c r="H88" s="136">
        <f t="shared" si="15"/>
        <v>0</v>
      </c>
      <c r="I88" s="136">
        <f t="shared" si="18"/>
        <v>867357.95063000009</v>
      </c>
      <c r="J88" s="136">
        <f t="shared" si="19"/>
        <v>798095.73405000009</v>
      </c>
      <c r="K88" s="136">
        <f t="shared" si="16"/>
        <v>1107934.7333767777</v>
      </c>
      <c r="L88" s="109">
        <f t="shared" si="17"/>
        <v>1528426.4889198111</v>
      </c>
      <c r="M88" s="216">
        <v>200.93</v>
      </c>
      <c r="N88" s="178">
        <v>290.02</v>
      </c>
      <c r="O88" s="178">
        <v>17.8</v>
      </c>
      <c r="P88" s="178"/>
      <c r="Q88" s="105"/>
      <c r="R88" s="178">
        <v>119</v>
      </c>
      <c r="S88" s="178">
        <v>54</v>
      </c>
      <c r="T88" s="178">
        <v>34</v>
      </c>
      <c r="U88" s="178">
        <v>101</v>
      </c>
      <c r="V88" s="105">
        <v>1125</v>
      </c>
      <c r="W88" s="178">
        <v>23296</v>
      </c>
      <c r="X88" s="178">
        <v>11496</v>
      </c>
      <c r="Y88" s="105">
        <v>485</v>
      </c>
      <c r="Z88" s="217">
        <v>3454371.4499195255</v>
      </c>
      <c r="AA88" s="217"/>
      <c r="AB88" s="217">
        <v>462.9</v>
      </c>
      <c r="AC88" s="217"/>
      <c r="AD88" s="217"/>
      <c r="AE88" s="217">
        <v>462.9</v>
      </c>
      <c r="AF88" s="217"/>
      <c r="AG88" s="217"/>
      <c r="AH88" s="217">
        <v>7469</v>
      </c>
      <c r="AI88" s="217">
        <v>809420</v>
      </c>
      <c r="AJ88" s="218" t="s">
        <v>472</v>
      </c>
      <c r="AK88" s="214">
        <v>8698</v>
      </c>
      <c r="AL88" s="214">
        <v>348.75</v>
      </c>
      <c r="AM88" s="214">
        <v>160</v>
      </c>
      <c r="AN88" s="215">
        <v>2.4940501792114694E-2</v>
      </c>
      <c r="AO88" s="111">
        <v>4559420.8499999996</v>
      </c>
      <c r="AP88" s="103">
        <v>34377088.43</v>
      </c>
      <c r="AQ88" s="104">
        <v>122040</v>
      </c>
      <c r="AR88" s="105">
        <v>39058549.280000001</v>
      </c>
      <c r="AS88" s="147">
        <v>40.645389266610302</v>
      </c>
    </row>
    <row r="89" spans="1:45" x14ac:dyDescent="0.2">
      <c r="A89" s="99" t="s">
        <v>206</v>
      </c>
      <c r="B89" s="99" t="s">
        <v>413</v>
      </c>
      <c r="C89" s="102">
        <f t="shared" si="10"/>
        <v>4359890.0657559996</v>
      </c>
      <c r="D89" s="136">
        <f t="shared" si="11"/>
        <v>7753686.7109000012</v>
      </c>
      <c r="E89" s="136">
        <f t="shared" si="12"/>
        <v>416507.38569999998</v>
      </c>
      <c r="F89" s="136">
        <f t="shared" si="13"/>
        <v>259775.24000000002</v>
      </c>
      <c r="G89" s="136">
        <f t="shared" si="14"/>
        <v>11929954.847643645</v>
      </c>
      <c r="H89" s="136">
        <f t="shared" si="15"/>
        <v>54400.932999999997</v>
      </c>
      <c r="I89" s="136">
        <f t="shared" si="18"/>
        <v>2408825.6768999998</v>
      </c>
      <c r="J89" s="136">
        <f t="shared" si="19"/>
        <v>1577992.5450500003</v>
      </c>
      <c r="K89" s="136">
        <f t="shared" si="16"/>
        <v>1679247.7492025809</v>
      </c>
      <c r="L89" s="109">
        <f t="shared" si="17"/>
        <v>4718471.0408357065</v>
      </c>
      <c r="M89" s="216">
        <v>449.9</v>
      </c>
      <c r="N89" s="178">
        <v>600.29999999999995</v>
      </c>
      <c r="O89" s="178">
        <v>26.7</v>
      </c>
      <c r="P89" s="178"/>
      <c r="Q89" s="105">
        <v>2.48</v>
      </c>
      <c r="R89" s="178">
        <v>299</v>
      </c>
      <c r="S89" s="178">
        <v>149</v>
      </c>
      <c r="T89" s="178">
        <v>162</v>
      </c>
      <c r="U89" s="178">
        <v>524</v>
      </c>
      <c r="V89" s="105">
        <v>6120</v>
      </c>
      <c r="W89" s="178">
        <v>75875</v>
      </c>
      <c r="X89" s="178">
        <v>119561</v>
      </c>
      <c r="Y89" s="105">
        <v>42440</v>
      </c>
      <c r="Z89" s="217">
        <v>11929954.847643645</v>
      </c>
      <c r="AA89" s="217">
        <v>19</v>
      </c>
      <c r="AB89" s="217">
        <v>2271</v>
      </c>
      <c r="AC89" s="217">
        <v>1131</v>
      </c>
      <c r="AD89" s="217">
        <v>103.4</v>
      </c>
      <c r="AE89" s="217">
        <v>1244.9000000000001</v>
      </c>
      <c r="AF89" s="217"/>
      <c r="AG89" s="217"/>
      <c r="AH89" s="217">
        <v>21449</v>
      </c>
      <c r="AI89" s="217">
        <v>2541765</v>
      </c>
      <c r="AJ89" s="218" t="s">
        <v>472</v>
      </c>
      <c r="AK89" s="214">
        <v>28961</v>
      </c>
      <c r="AL89" s="214">
        <v>846.38</v>
      </c>
      <c r="AM89" s="214">
        <v>233</v>
      </c>
      <c r="AN89" s="215">
        <v>3.4217490961506655E-2</v>
      </c>
      <c r="AO89" s="111">
        <v>12044797.359999999</v>
      </c>
      <c r="AP89" s="103">
        <v>94905355.230000004</v>
      </c>
      <c r="AQ89" s="104">
        <v>3716346.67</v>
      </c>
      <c r="AR89" s="105">
        <v>110666499.26000001</v>
      </c>
      <c r="AS89" s="147">
        <v>33.729424105493202</v>
      </c>
    </row>
    <row r="90" spans="1:45" x14ac:dyDescent="0.2">
      <c r="A90" s="99" t="s">
        <v>208</v>
      </c>
      <c r="B90" s="99" t="s">
        <v>414</v>
      </c>
      <c r="C90" s="102">
        <f t="shared" si="10"/>
        <v>7106221.0210159998</v>
      </c>
      <c r="D90" s="136">
        <f t="shared" si="11"/>
        <v>11541976.56914</v>
      </c>
      <c r="E90" s="136">
        <f t="shared" si="12"/>
        <v>561123.84698299994</v>
      </c>
      <c r="F90" s="136">
        <f t="shared" si="13"/>
        <v>134411.03900000002</v>
      </c>
      <c r="G90" s="136">
        <f t="shared" si="14"/>
        <v>11582426.70185834</v>
      </c>
      <c r="H90" s="136">
        <f t="shared" si="15"/>
        <v>214740.52499999999</v>
      </c>
      <c r="I90" s="136">
        <f t="shared" si="18"/>
        <v>1958265.94671</v>
      </c>
      <c r="J90" s="136">
        <f t="shared" si="19"/>
        <v>2338615.9791700002</v>
      </c>
      <c r="K90" s="136">
        <f t="shared" si="16"/>
        <v>2036672.8798632792</v>
      </c>
      <c r="L90" s="109">
        <f t="shared" si="17"/>
        <v>5691018.6553745922</v>
      </c>
      <c r="M90" s="216">
        <v>581</v>
      </c>
      <c r="N90" s="178">
        <v>1072</v>
      </c>
      <c r="O90" s="178">
        <v>40</v>
      </c>
      <c r="P90" s="178"/>
      <c r="Q90" s="105">
        <v>4.28</v>
      </c>
      <c r="R90" s="178">
        <v>362</v>
      </c>
      <c r="S90" s="178">
        <v>153</v>
      </c>
      <c r="T90" s="178">
        <v>130</v>
      </c>
      <c r="U90" s="178">
        <v>11363.8</v>
      </c>
      <c r="V90" s="105">
        <v>10237</v>
      </c>
      <c r="W90" s="178">
        <v>81893.850000000006</v>
      </c>
      <c r="X90" s="178">
        <v>172995.59</v>
      </c>
      <c r="Y90" s="105">
        <v>21959</v>
      </c>
      <c r="Z90" s="217">
        <v>11582426.70185834</v>
      </c>
      <c r="AA90" s="217">
        <v>75</v>
      </c>
      <c r="AB90" s="217">
        <v>481.8</v>
      </c>
      <c r="AC90" s="217">
        <v>1029.5</v>
      </c>
      <c r="AD90" s="217">
        <v>178.1</v>
      </c>
      <c r="AE90" s="217">
        <v>1821.8</v>
      </c>
      <c r="AF90" s="217"/>
      <c r="AG90" s="217">
        <v>94.9</v>
      </c>
      <c r="AH90" s="217">
        <v>34995</v>
      </c>
      <c r="AI90" s="217">
        <v>3074363</v>
      </c>
      <c r="AJ90" s="218" t="s">
        <v>472</v>
      </c>
      <c r="AK90" s="214">
        <v>49762</v>
      </c>
      <c r="AL90" s="214">
        <v>1188.28</v>
      </c>
      <c r="AM90" s="214">
        <v>509</v>
      </c>
      <c r="AN90" s="215">
        <v>4.1877335308176521E-2</v>
      </c>
      <c r="AO90" s="111">
        <v>12764664.51</v>
      </c>
      <c r="AP90" s="103">
        <v>132948727.33</v>
      </c>
      <c r="AQ90" s="104">
        <v>8409986.6699999999</v>
      </c>
      <c r="AR90" s="105">
        <v>154123378.50999999</v>
      </c>
      <c r="AS90" s="147">
        <v>34.865806655036501</v>
      </c>
    </row>
    <row r="91" spans="1:45" x14ac:dyDescent="0.2">
      <c r="A91" s="99" t="s">
        <v>210</v>
      </c>
      <c r="B91" s="99" t="s">
        <v>415</v>
      </c>
      <c r="C91" s="102">
        <f t="shared" si="10"/>
        <v>0</v>
      </c>
      <c r="D91" s="136">
        <f t="shared" si="11"/>
        <v>0</v>
      </c>
      <c r="E91" s="136">
        <f t="shared" si="12"/>
        <v>0</v>
      </c>
      <c r="F91" s="136">
        <f t="shared" si="13"/>
        <v>0</v>
      </c>
      <c r="G91" s="136">
        <f t="shared" si="14"/>
        <v>20215653.640780769</v>
      </c>
      <c r="H91" s="136">
        <f t="shared" si="15"/>
        <v>0</v>
      </c>
      <c r="I91" s="136">
        <f t="shared" si="18"/>
        <v>1849404.4680920001</v>
      </c>
      <c r="J91" s="136">
        <f t="shared" si="19"/>
        <v>2099167.0661400002</v>
      </c>
      <c r="K91" s="136">
        <f t="shared" si="16"/>
        <v>125879.58853821729</v>
      </c>
      <c r="L91" s="109">
        <f t="shared" si="17"/>
        <v>2054142.1112690305</v>
      </c>
      <c r="M91" s="216"/>
      <c r="N91" s="178"/>
      <c r="O91" s="178"/>
      <c r="P91" s="178"/>
      <c r="Q91" s="105"/>
      <c r="R91" s="178"/>
      <c r="S91" s="178"/>
      <c r="T91" s="178"/>
      <c r="U91" s="178"/>
      <c r="V91" s="105"/>
      <c r="W91" s="178"/>
      <c r="X91" s="178"/>
      <c r="Y91" s="105"/>
      <c r="Z91" s="217">
        <v>20215653.640780769</v>
      </c>
      <c r="AA91" s="217"/>
      <c r="AB91" s="217">
        <v>501.6</v>
      </c>
      <c r="AC91" s="217">
        <v>1265.8800000000001</v>
      </c>
      <c r="AD91" s="217"/>
      <c r="AE91" s="217">
        <v>1767.48</v>
      </c>
      <c r="AF91" s="217"/>
      <c r="AG91" s="217"/>
      <c r="AH91" s="217">
        <v>30</v>
      </c>
      <c r="AI91" s="217">
        <v>2256531</v>
      </c>
      <c r="AJ91" s="218" t="s">
        <v>473</v>
      </c>
      <c r="AK91" s="214">
        <v>14</v>
      </c>
      <c r="AL91" s="214"/>
      <c r="AM91" s="214"/>
      <c r="AN91" s="215"/>
      <c r="AO91" s="111">
        <v>26418896.309999999</v>
      </c>
      <c r="AP91" s="103"/>
      <c r="AQ91" s="104">
        <v>2897800</v>
      </c>
      <c r="AR91" s="105">
        <v>29316696.309999999</v>
      </c>
      <c r="AS91" s="147">
        <v>24.466096614241302</v>
      </c>
    </row>
    <row r="92" spans="1:45" x14ac:dyDescent="0.2">
      <c r="A92" s="99" t="s">
        <v>212</v>
      </c>
      <c r="B92" s="99" t="s">
        <v>416</v>
      </c>
      <c r="C92" s="102">
        <f t="shared" si="10"/>
        <v>3881893.1065620002</v>
      </c>
      <c r="D92" s="136">
        <f t="shared" si="11"/>
        <v>6068204.4816999994</v>
      </c>
      <c r="E92" s="136">
        <f t="shared" si="12"/>
        <v>367505.740361</v>
      </c>
      <c r="F92" s="136">
        <f t="shared" si="13"/>
        <v>113568.60553000002</v>
      </c>
      <c r="G92" s="136">
        <f t="shared" si="14"/>
        <v>0</v>
      </c>
      <c r="H92" s="136">
        <f t="shared" si="15"/>
        <v>0</v>
      </c>
      <c r="I92" s="136">
        <f t="shared" si="18"/>
        <v>0</v>
      </c>
      <c r="J92" s="136">
        <f t="shared" si="19"/>
        <v>0</v>
      </c>
      <c r="K92" s="136">
        <f t="shared" si="16"/>
        <v>1536106.2982200894</v>
      </c>
      <c r="L92" s="109">
        <f t="shared" si="17"/>
        <v>2522613.0251046126</v>
      </c>
      <c r="M92" s="216">
        <v>363.85</v>
      </c>
      <c r="N92" s="178">
        <v>684.39</v>
      </c>
      <c r="O92" s="178">
        <v>15.89</v>
      </c>
      <c r="P92" s="178"/>
      <c r="Q92" s="105">
        <v>0.99</v>
      </c>
      <c r="R92" s="178">
        <v>66</v>
      </c>
      <c r="S92" s="178">
        <v>155</v>
      </c>
      <c r="T92" s="178">
        <v>103</v>
      </c>
      <c r="U92" s="178">
        <v>3820</v>
      </c>
      <c r="V92" s="105">
        <v>2595</v>
      </c>
      <c r="W92" s="178">
        <v>21918</v>
      </c>
      <c r="X92" s="178">
        <v>131906.03</v>
      </c>
      <c r="Y92" s="105">
        <v>18553.93</v>
      </c>
      <c r="Z92" s="217">
        <v>0</v>
      </c>
      <c r="AA92" s="217"/>
      <c r="AB92" s="217"/>
      <c r="AC92" s="217"/>
      <c r="AD92" s="217"/>
      <c r="AE92" s="217"/>
      <c r="AF92" s="217"/>
      <c r="AG92" s="217"/>
      <c r="AH92" s="217">
        <v>17110</v>
      </c>
      <c r="AI92" s="217">
        <v>1840125</v>
      </c>
      <c r="AJ92" s="218" t="s">
        <v>471</v>
      </c>
      <c r="AK92" s="214">
        <v>21529</v>
      </c>
      <c r="AL92" s="214">
        <v>826.22</v>
      </c>
      <c r="AM92" s="214">
        <v>238.9</v>
      </c>
      <c r="AN92" s="215">
        <v>2.6057224468059356E-2</v>
      </c>
      <c r="AO92" s="111"/>
      <c r="AP92" s="103">
        <v>97247781.900000006</v>
      </c>
      <c r="AQ92" s="104">
        <v>2302434.9700000002</v>
      </c>
      <c r="AR92" s="105">
        <v>99550216.870000005</v>
      </c>
      <c r="AS92" s="147">
        <v>37.204724153014702</v>
      </c>
    </row>
    <row r="93" spans="1:45" x14ac:dyDescent="0.2">
      <c r="A93" s="99" t="s">
        <v>214</v>
      </c>
      <c r="B93" s="99" t="s">
        <v>417</v>
      </c>
      <c r="C93" s="102">
        <f t="shared" si="10"/>
        <v>3073122.3579400005</v>
      </c>
      <c r="D93" s="136">
        <f t="shared" si="11"/>
        <v>6368184.8465999998</v>
      </c>
      <c r="E93" s="136">
        <f t="shared" si="12"/>
        <v>372102.61080000002</v>
      </c>
      <c r="F93" s="136">
        <f t="shared" si="13"/>
        <v>59569.572000000007</v>
      </c>
      <c r="G93" s="136">
        <f t="shared" si="14"/>
        <v>13245127.148615483</v>
      </c>
      <c r="H93" s="136">
        <f t="shared" si="15"/>
        <v>37221.690999999999</v>
      </c>
      <c r="I93" s="136">
        <f t="shared" si="18"/>
        <v>2359345.0672000004</v>
      </c>
      <c r="J93" s="136">
        <f t="shared" si="19"/>
        <v>2059320.0416999999</v>
      </c>
      <c r="K93" s="136">
        <f t="shared" si="16"/>
        <v>1670385.3057665995</v>
      </c>
      <c r="L93" s="109">
        <f t="shared" si="17"/>
        <v>4541277.8717008475</v>
      </c>
      <c r="M93" s="216">
        <v>398.8</v>
      </c>
      <c r="N93" s="178">
        <v>520.1</v>
      </c>
      <c r="O93" s="178"/>
      <c r="P93" s="178"/>
      <c r="Q93" s="105">
        <v>0.85</v>
      </c>
      <c r="R93" s="178"/>
      <c r="S93" s="178">
        <v>406</v>
      </c>
      <c r="T93" s="178">
        <v>80</v>
      </c>
      <c r="U93" s="178"/>
      <c r="V93" s="105"/>
      <c r="W93" s="178">
        <v>105739</v>
      </c>
      <c r="X93" s="178">
        <v>84554</v>
      </c>
      <c r="Y93" s="105">
        <v>9732</v>
      </c>
      <c r="Z93" s="217">
        <v>13245127.148615483</v>
      </c>
      <c r="AA93" s="217">
        <v>13</v>
      </c>
      <c r="AB93" s="217">
        <v>2386</v>
      </c>
      <c r="AC93" s="217"/>
      <c r="AD93" s="217">
        <v>577</v>
      </c>
      <c r="AE93" s="217">
        <v>598</v>
      </c>
      <c r="AF93" s="217"/>
      <c r="AG93" s="217">
        <v>577</v>
      </c>
      <c r="AH93" s="217">
        <v>21163</v>
      </c>
      <c r="AI93" s="217">
        <v>2444898</v>
      </c>
      <c r="AJ93" s="218" t="s">
        <v>472</v>
      </c>
      <c r="AK93" s="214">
        <v>20435</v>
      </c>
      <c r="AL93" s="214">
        <v>683.95</v>
      </c>
      <c r="AM93" s="214">
        <v>235.8</v>
      </c>
      <c r="AN93" s="215">
        <v>2.9877915052269902E-2</v>
      </c>
      <c r="AO93" s="111">
        <v>10881909.619999999</v>
      </c>
      <c r="AP93" s="103">
        <v>83081796.5</v>
      </c>
      <c r="AQ93" s="104">
        <v>1830520</v>
      </c>
      <c r="AR93" s="105">
        <v>95794226.120000005</v>
      </c>
      <c r="AS93" s="147">
        <v>36.696269249997798</v>
      </c>
    </row>
    <row r="94" spans="1:45" x14ac:dyDescent="0.2">
      <c r="A94" s="99" t="s">
        <v>216</v>
      </c>
      <c r="B94" s="99" t="s">
        <v>418</v>
      </c>
      <c r="C94" s="102">
        <f t="shared" si="10"/>
        <v>2047100.2858000002</v>
      </c>
      <c r="D94" s="136">
        <f t="shared" si="11"/>
        <v>3603651.4948</v>
      </c>
      <c r="E94" s="136">
        <f t="shared" si="12"/>
        <v>125696.11439999999</v>
      </c>
      <c r="F94" s="136">
        <f t="shared" si="13"/>
        <v>80185.100000000006</v>
      </c>
      <c r="G94" s="136">
        <f t="shared" si="14"/>
        <v>6767413.7349651</v>
      </c>
      <c r="H94" s="136">
        <f t="shared" si="15"/>
        <v>0</v>
      </c>
      <c r="I94" s="136">
        <f t="shared" si="18"/>
        <v>1058943.3056000001</v>
      </c>
      <c r="J94" s="136">
        <f t="shared" si="19"/>
        <v>1585073.4495999999</v>
      </c>
      <c r="K94" s="136">
        <f t="shared" si="16"/>
        <v>1233148.6593189395</v>
      </c>
      <c r="L94" s="109">
        <f t="shared" si="17"/>
        <v>4177841.5815231195</v>
      </c>
      <c r="M94" s="216">
        <v>20</v>
      </c>
      <c r="N94" s="178">
        <v>201</v>
      </c>
      <c r="O94" s="178">
        <v>45</v>
      </c>
      <c r="P94" s="178"/>
      <c r="Q94" s="105">
        <v>2</v>
      </c>
      <c r="R94" s="178"/>
      <c r="S94" s="178">
        <v>22</v>
      </c>
      <c r="T94" s="178">
        <v>40</v>
      </c>
      <c r="U94" s="178">
        <v>2542</v>
      </c>
      <c r="V94" s="105">
        <v>7580</v>
      </c>
      <c r="W94" s="178"/>
      <c r="X94" s="178">
        <v>49512</v>
      </c>
      <c r="Y94" s="105">
        <v>13100</v>
      </c>
      <c r="Z94" s="217">
        <v>6767413.7349651</v>
      </c>
      <c r="AA94" s="217"/>
      <c r="AB94" s="217">
        <v>1153</v>
      </c>
      <c r="AC94" s="217"/>
      <c r="AD94" s="217"/>
      <c r="AE94" s="217">
        <v>1252</v>
      </c>
      <c r="AF94" s="217"/>
      <c r="AG94" s="217"/>
      <c r="AH94" s="217">
        <v>9800</v>
      </c>
      <c r="AI94" s="217">
        <v>2246398</v>
      </c>
      <c r="AJ94" s="218" t="s">
        <v>472</v>
      </c>
      <c r="AK94" s="214">
        <v>19044</v>
      </c>
      <c r="AL94" s="214">
        <v>255</v>
      </c>
      <c r="AM94" s="214">
        <v>13</v>
      </c>
      <c r="AN94" s="215">
        <v>7.4682352941176477E-2</v>
      </c>
      <c r="AO94" s="111">
        <v>8021087.6799999997</v>
      </c>
      <c r="AP94" s="103">
        <v>38655479.409999996</v>
      </c>
      <c r="AQ94" s="104">
        <v>1318130.93</v>
      </c>
      <c r="AR94" s="105">
        <v>47994698.020000003</v>
      </c>
      <c r="AS94" s="147">
        <v>37.299206953472201</v>
      </c>
    </row>
    <row r="95" spans="1:45" x14ac:dyDescent="0.2">
      <c r="A95" s="99" t="s">
        <v>218</v>
      </c>
      <c r="B95" s="99" t="s">
        <v>419</v>
      </c>
      <c r="C95" s="102">
        <f t="shared" si="10"/>
        <v>15835118.10204</v>
      </c>
      <c r="D95" s="136">
        <f t="shared" si="11"/>
        <v>17934454.016600002</v>
      </c>
      <c r="E95" s="136">
        <f t="shared" si="12"/>
        <v>2238752.7176000001</v>
      </c>
      <c r="F95" s="136">
        <f t="shared" si="13"/>
        <v>252999.29300000001</v>
      </c>
      <c r="G95" s="136">
        <f t="shared" si="14"/>
        <v>36705446.835896268</v>
      </c>
      <c r="H95" s="136">
        <f t="shared" si="15"/>
        <v>332132.01199999999</v>
      </c>
      <c r="I95" s="136">
        <f t="shared" si="18"/>
        <v>4510103.1380000003</v>
      </c>
      <c r="J95" s="136">
        <f t="shared" si="19"/>
        <v>10448093.0513</v>
      </c>
      <c r="K95" s="136">
        <f t="shared" si="16"/>
        <v>2844013.1326780664</v>
      </c>
      <c r="L95" s="109">
        <f t="shared" si="17"/>
        <v>20163394.75291029</v>
      </c>
      <c r="M95" s="216">
        <v>997.7</v>
      </c>
      <c r="N95" s="178">
        <v>1838.1</v>
      </c>
      <c r="O95" s="178">
        <v>165.7</v>
      </c>
      <c r="P95" s="178">
        <v>58</v>
      </c>
      <c r="Q95" s="105">
        <v>11.7</v>
      </c>
      <c r="R95" s="178">
        <v>2356</v>
      </c>
      <c r="S95" s="178">
        <v>82</v>
      </c>
      <c r="T95" s="178">
        <v>226</v>
      </c>
      <c r="U95" s="178">
        <v>14197</v>
      </c>
      <c r="V95" s="105">
        <v>2589</v>
      </c>
      <c r="W95" s="178">
        <v>352165</v>
      </c>
      <c r="X95" s="178">
        <v>675298</v>
      </c>
      <c r="Y95" s="105">
        <v>41333</v>
      </c>
      <c r="Z95" s="217">
        <v>36705446.835896268</v>
      </c>
      <c r="AA95" s="217">
        <v>116</v>
      </c>
      <c r="AB95" s="217">
        <v>597</v>
      </c>
      <c r="AC95" s="217">
        <v>4699</v>
      </c>
      <c r="AD95" s="217"/>
      <c r="AE95" s="217">
        <v>2817</v>
      </c>
      <c r="AF95" s="217">
        <v>2479</v>
      </c>
      <c r="AG95" s="217"/>
      <c r="AH95" s="217">
        <v>81633</v>
      </c>
      <c r="AI95" s="217">
        <v>11102947</v>
      </c>
      <c r="AJ95" s="218" t="s">
        <v>472</v>
      </c>
      <c r="AK95" s="214">
        <v>156252</v>
      </c>
      <c r="AL95" s="214">
        <v>2321.1999999999998</v>
      </c>
      <c r="AM95" s="214">
        <v>750</v>
      </c>
      <c r="AN95" s="215">
        <v>6.7315181802515944E-2</v>
      </c>
      <c r="AO95" s="111">
        <v>52840797.659999996</v>
      </c>
      <c r="AP95" s="103">
        <v>276294783.10000002</v>
      </c>
      <c r="AQ95" s="104">
        <v>10982440</v>
      </c>
      <c r="AR95" s="105">
        <v>340118020.75999999</v>
      </c>
      <c r="AS95" s="147">
        <v>35.2668251250022</v>
      </c>
    </row>
    <row r="96" spans="1:45" x14ac:dyDescent="0.2">
      <c r="A96" s="99" t="s">
        <v>220</v>
      </c>
      <c r="B96" s="99" t="s">
        <v>219</v>
      </c>
      <c r="C96" s="102">
        <f t="shared" si="10"/>
        <v>0</v>
      </c>
      <c r="D96" s="136">
        <f t="shared" si="11"/>
        <v>0</v>
      </c>
      <c r="E96" s="136">
        <f t="shared" si="12"/>
        <v>0</v>
      </c>
      <c r="F96" s="136">
        <f t="shared" si="13"/>
        <v>0</v>
      </c>
      <c r="G96" s="136">
        <f t="shared" si="14"/>
        <v>8409600.1030728482</v>
      </c>
      <c r="H96" s="136">
        <f t="shared" si="15"/>
        <v>0</v>
      </c>
      <c r="I96" s="136">
        <f t="shared" si="18"/>
        <v>1163509.3398750001</v>
      </c>
      <c r="J96" s="136">
        <f t="shared" si="19"/>
        <v>1896939.3494099998</v>
      </c>
      <c r="K96" s="136">
        <f t="shared" si="16"/>
        <v>1208209.1267798855</v>
      </c>
      <c r="L96" s="109">
        <f t="shared" si="17"/>
        <v>1913767.4516977088</v>
      </c>
      <c r="M96" s="216"/>
      <c r="N96" s="178"/>
      <c r="O96" s="178"/>
      <c r="P96" s="178"/>
      <c r="Q96" s="105"/>
      <c r="R96" s="178"/>
      <c r="S96" s="178"/>
      <c r="T96" s="178"/>
      <c r="U96" s="178"/>
      <c r="V96" s="105"/>
      <c r="W96" s="178"/>
      <c r="X96" s="178"/>
      <c r="Y96" s="105"/>
      <c r="Z96" s="217">
        <v>8409600.1030728482</v>
      </c>
      <c r="AA96" s="217"/>
      <c r="AB96" s="217">
        <v>1045</v>
      </c>
      <c r="AC96" s="217">
        <v>97.6</v>
      </c>
      <c r="AD96" s="217">
        <v>35.93</v>
      </c>
      <c r="AE96" s="217">
        <v>702</v>
      </c>
      <c r="AF96" s="217"/>
      <c r="AG96" s="217">
        <v>440.7</v>
      </c>
      <c r="AH96" s="217">
        <v>9305</v>
      </c>
      <c r="AI96" s="217">
        <v>2027997</v>
      </c>
      <c r="AJ96" s="218" t="s">
        <v>473</v>
      </c>
      <c r="AK96" s="214">
        <v>3</v>
      </c>
      <c r="AL96" s="214"/>
      <c r="AM96" s="214"/>
      <c r="AN96" s="215"/>
      <c r="AO96" s="111">
        <v>8314765.7400000002</v>
      </c>
      <c r="AP96" s="103"/>
      <c r="AQ96" s="104">
        <v>2938755.41</v>
      </c>
      <c r="AR96" s="105">
        <v>11253521.15</v>
      </c>
      <c r="AS96" s="147">
        <v>17.570396082536401</v>
      </c>
    </row>
    <row r="97" spans="1:45" x14ac:dyDescent="0.2">
      <c r="A97" s="99" t="s">
        <v>222</v>
      </c>
      <c r="B97" s="99" t="s">
        <v>221</v>
      </c>
      <c r="C97" s="102">
        <f t="shared" si="10"/>
        <v>3405428.1375879999</v>
      </c>
      <c r="D97" s="136">
        <f t="shared" si="11"/>
        <v>3197656.1894000005</v>
      </c>
      <c r="E97" s="136">
        <f t="shared" si="12"/>
        <v>410290.10139999999</v>
      </c>
      <c r="F97" s="136">
        <f t="shared" si="13"/>
        <v>228490.80900000001</v>
      </c>
      <c r="G97" s="136">
        <f t="shared" si="14"/>
        <v>0</v>
      </c>
      <c r="H97" s="136">
        <f t="shared" si="15"/>
        <v>0</v>
      </c>
      <c r="I97" s="136">
        <f t="shared" si="18"/>
        <v>0</v>
      </c>
      <c r="J97" s="136">
        <f t="shared" si="19"/>
        <v>0</v>
      </c>
      <c r="K97" s="136">
        <f t="shared" si="16"/>
        <v>1208209.1267798855</v>
      </c>
      <c r="L97" s="109">
        <f t="shared" si="17"/>
        <v>2401322.830145787</v>
      </c>
      <c r="M97" s="216">
        <v>322</v>
      </c>
      <c r="N97" s="178">
        <v>645</v>
      </c>
      <c r="O97" s="178"/>
      <c r="P97" s="178"/>
      <c r="Q97" s="105">
        <v>1.04</v>
      </c>
      <c r="R97" s="178">
        <v>194</v>
      </c>
      <c r="S97" s="178">
        <v>9</v>
      </c>
      <c r="T97" s="178">
        <v>77</v>
      </c>
      <c r="U97" s="178">
        <v>2384</v>
      </c>
      <c r="V97" s="105"/>
      <c r="W97" s="178">
        <v>61468</v>
      </c>
      <c r="X97" s="178">
        <v>125562</v>
      </c>
      <c r="Y97" s="105">
        <v>37329</v>
      </c>
      <c r="Z97" s="217">
        <v>0</v>
      </c>
      <c r="AA97" s="217"/>
      <c r="AB97" s="217"/>
      <c r="AC97" s="217"/>
      <c r="AD97" s="217"/>
      <c r="AE97" s="217"/>
      <c r="AF97" s="217"/>
      <c r="AG97" s="217"/>
      <c r="AH97" s="217">
        <v>9305</v>
      </c>
      <c r="AI97" s="217">
        <v>1756519</v>
      </c>
      <c r="AJ97" s="218" t="s">
        <v>471</v>
      </c>
      <c r="AK97" s="214">
        <v>18301</v>
      </c>
      <c r="AL97" s="214">
        <v>671.04</v>
      </c>
      <c r="AM97" s="214">
        <v>297</v>
      </c>
      <c r="AN97" s="215">
        <v>2.7272591797806389E-2</v>
      </c>
      <c r="AO97" s="111"/>
      <c r="AP97" s="103">
        <v>76399903.25</v>
      </c>
      <c r="AQ97" s="104">
        <v>2145546.67</v>
      </c>
      <c r="AR97" s="105">
        <v>78545449.920000002</v>
      </c>
      <c r="AS97" s="147">
        <v>35.142058023880999</v>
      </c>
    </row>
    <row r="98" spans="1:45" x14ac:dyDescent="0.2">
      <c r="A98" s="99" t="s">
        <v>224</v>
      </c>
      <c r="B98" s="99" t="s">
        <v>420</v>
      </c>
      <c r="C98" s="102">
        <f t="shared" si="10"/>
        <v>10512377.297051001</v>
      </c>
      <c r="D98" s="136">
        <f t="shared" si="11"/>
        <v>10742884.785300002</v>
      </c>
      <c r="E98" s="136">
        <f t="shared" si="12"/>
        <v>2359476.6724999999</v>
      </c>
      <c r="F98" s="136">
        <f t="shared" si="13"/>
        <v>278554.46799999999</v>
      </c>
      <c r="G98" s="136">
        <f t="shared" si="14"/>
        <v>21947864.089596178</v>
      </c>
      <c r="H98" s="136">
        <f t="shared" si="15"/>
        <v>329268.80499999999</v>
      </c>
      <c r="I98" s="136">
        <f t="shared" si="18"/>
        <v>2246959.0504099997</v>
      </c>
      <c r="J98" s="136">
        <f t="shared" si="19"/>
        <v>3543395.0490000006</v>
      </c>
      <c r="K98" s="136">
        <f t="shared" si="16"/>
        <v>2117752.906293584</v>
      </c>
      <c r="L98" s="109">
        <f t="shared" si="17"/>
        <v>9858154.5733458661</v>
      </c>
      <c r="M98" s="216">
        <v>675.33</v>
      </c>
      <c r="N98" s="178">
        <v>1631.68</v>
      </c>
      <c r="O98" s="178">
        <v>107.15</v>
      </c>
      <c r="P98" s="178"/>
      <c r="Q98" s="105">
        <v>4.58</v>
      </c>
      <c r="R98" s="178">
        <v>602</v>
      </c>
      <c r="S98" s="178">
        <v>273</v>
      </c>
      <c r="T98" s="178">
        <v>158</v>
      </c>
      <c r="U98" s="178">
        <v>525</v>
      </c>
      <c r="V98" s="105">
        <v>10035</v>
      </c>
      <c r="W98" s="178">
        <v>126779</v>
      </c>
      <c r="X98" s="178">
        <v>855045</v>
      </c>
      <c r="Y98" s="105">
        <v>45508</v>
      </c>
      <c r="Z98" s="217">
        <v>21947864.089596178</v>
      </c>
      <c r="AA98" s="217">
        <v>115</v>
      </c>
      <c r="AB98" s="217">
        <v>938.3</v>
      </c>
      <c r="AC98" s="217">
        <v>1626</v>
      </c>
      <c r="AD98" s="217"/>
      <c r="AE98" s="217">
        <v>2505</v>
      </c>
      <c r="AF98" s="217"/>
      <c r="AG98" s="217">
        <v>363</v>
      </c>
      <c r="AH98" s="217">
        <v>38638</v>
      </c>
      <c r="AI98" s="217">
        <v>5369944</v>
      </c>
      <c r="AJ98" s="218" t="s">
        <v>472</v>
      </c>
      <c r="AK98" s="214">
        <v>63389</v>
      </c>
      <c r="AL98" s="214">
        <v>1651.82</v>
      </c>
      <c r="AM98" s="214">
        <v>766.92</v>
      </c>
      <c r="AN98" s="215">
        <v>3.8375246697582063E-2</v>
      </c>
      <c r="AO98" s="111">
        <v>20654392.550000001</v>
      </c>
      <c r="AP98" s="103">
        <v>233436052.93000001</v>
      </c>
      <c r="AQ98" s="104">
        <v>3724107.79</v>
      </c>
      <c r="AR98" s="105">
        <v>257814553.27000001</v>
      </c>
      <c r="AS98" s="147">
        <v>35.814406493363997</v>
      </c>
    </row>
    <row r="99" spans="1:45" x14ac:dyDescent="0.2">
      <c r="A99" s="99" t="s">
        <v>226</v>
      </c>
      <c r="B99" s="99" t="s">
        <v>421</v>
      </c>
      <c r="C99" s="102">
        <f t="shared" si="10"/>
        <v>5761692.4949420001</v>
      </c>
      <c r="D99" s="136">
        <f t="shared" si="11"/>
        <v>12050192.122500002</v>
      </c>
      <c r="E99" s="136">
        <f t="shared" si="12"/>
        <v>1079431.6187</v>
      </c>
      <c r="F99" s="136">
        <f t="shared" si="13"/>
        <v>74694.563000000009</v>
      </c>
      <c r="G99" s="136">
        <f t="shared" si="14"/>
        <v>15420052.572565913</v>
      </c>
      <c r="H99" s="136">
        <f t="shared" si="15"/>
        <v>0</v>
      </c>
      <c r="I99" s="136">
        <f t="shared" si="18"/>
        <v>2433801.1211000001</v>
      </c>
      <c r="J99" s="136">
        <f t="shared" si="19"/>
        <v>2103355.6703000003</v>
      </c>
      <c r="K99" s="136">
        <f t="shared" si="16"/>
        <v>1776814.997576507</v>
      </c>
      <c r="L99" s="109">
        <f t="shared" si="17"/>
        <v>6900202.9300804669</v>
      </c>
      <c r="M99" s="216">
        <v>407.31</v>
      </c>
      <c r="N99" s="178">
        <v>957.89</v>
      </c>
      <c r="O99" s="178">
        <v>30.61</v>
      </c>
      <c r="P99" s="178"/>
      <c r="Q99" s="105">
        <v>2.94</v>
      </c>
      <c r="R99" s="178">
        <v>142</v>
      </c>
      <c r="S99" s="178">
        <v>204</v>
      </c>
      <c r="T99" s="178">
        <v>297</v>
      </c>
      <c r="U99" s="178">
        <v>5016</v>
      </c>
      <c r="V99" s="105">
        <v>4142</v>
      </c>
      <c r="W99" s="178">
        <v>134317</v>
      </c>
      <c r="X99" s="178">
        <v>346411</v>
      </c>
      <c r="Y99" s="105">
        <v>12203</v>
      </c>
      <c r="Z99" s="217">
        <v>15420052.572565913</v>
      </c>
      <c r="AA99" s="217"/>
      <c r="AB99" s="217"/>
      <c r="AC99" s="217">
        <v>2209</v>
      </c>
      <c r="AD99" s="217"/>
      <c r="AE99" s="217">
        <v>1480</v>
      </c>
      <c r="AF99" s="217"/>
      <c r="AG99" s="217">
        <v>149</v>
      </c>
      <c r="AH99" s="217">
        <v>24753</v>
      </c>
      <c r="AI99" s="217">
        <v>3738458.52</v>
      </c>
      <c r="AJ99" s="218" t="s">
        <v>472</v>
      </c>
      <c r="AK99" s="214">
        <v>21960</v>
      </c>
      <c r="AL99" s="214">
        <v>902.21</v>
      </c>
      <c r="AM99" s="214">
        <v>496.54</v>
      </c>
      <c r="AN99" s="215">
        <v>2.4340231210028707E-2</v>
      </c>
      <c r="AO99" s="111">
        <v>16273742.810000001</v>
      </c>
      <c r="AP99" s="103">
        <v>128408750.43000001</v>
      </c>
      <c r="AQ99" s="104">
        <v>5427946.6699999999</v>
      </c>
      <c r="AR99" s="105">
        <v>150110439.91</v>
      </c>
      <c r="AS99" s="147">
        <v>36.679949481501701</v>
      </c>
    </row>
    <row r="100" spans="1:45" x14ac:dyDescent="0.2">
      <c r="A100" s="99" t="s">
        <v>228</v>
      </c>
      <c r="B100" s="99" t="s">
        <v>422</v>
      </c>
      <c r="C100" s="102">
        <f t="shared" si="10"/>
        <v>4304554.8978620004</v>
      </c>
      <c r="D100" s="136">
        <f t="shared" si="11"/>
        <v>4203258.3784000007</v>
      </c>
      <c r="E100" s="136">
        <f t="shared" si="12"/>
        <v>894070.40130000003</v>
      </c>
      <c r="F100" s="136">
        <f t="shared" si="13"/>
        <v>165420.02500000002</v>
      </c>
      <c r="G100" s="136">
        <f t="shared" si="14"/>
        <v>17603137.880089208</v>
      </c>
      <c r="H100" s="136">
        <f t="shared" si="15"/>
        <v>0</v>
      </c>
      <c r="I100" s="136">
        <f t="shared" si="18"/>
        <v>1858536.1557199999</v>
      </c>
      <c r="J100" s="136">
        <f t="shared" si="19"/>
        <v>1762794.1806999999</v>
      </c>
      <c r="K100" s="136">
        <f t="shared" si="16"/>
        <v>1464250.4795827901</v>
      </c>
      <c r="L100" s="109">
        <f t="shared" si="17"/>
        <v>3880225.5553388656</v>
      </c>
      <c r="M100" s="216">
        <v>365</v>
      </c>
      <c r="N100" s="178">
        <v>730.92</v>
      </c>
      <c r="O100" s="178"/>
      <c r="P100" s="178"/>
      <c r="Q100" s="105">
        <v>2.77</v>
      </c>
      <c r="R100" s="178">
        <v>42</v>
      </c>
      <c r="S100" s="178">
        <v>23</v>
      </c>
      <c r="T100" s="178">
        <v>93</v>
      </c>
      <c r="U100" s="178">
        <v>2900</v>
      </c>
      <c r="V100" s="105">
        <v>3492</v>
      </c>
      <c r="W100" s="178">
        <v>340427</v>
      </c>
      <c r="X100" s="178">
        <v>152509</v>
      </c>
      <c r="Y100" s="105">
        <v>27025</v>
      </c>
      <c r="Z100" s="217">
        <v>17603137.880089208</v>
      </c>
      <c r="AA100" s="217"/>
      <c r="AB100" s="217">
        <v>467</v>
      </c>
      <c r="AC100" s="217">
        <v>1290.3</v>
      </c>
      <c r="AD100" s="217"/>
      <c r="AE100" s="217">
        <v>1430.2</v>
      </c>
      <c r="AF100" s="217"/>
      <c r="AG100" s="217"/>
      <c r="AH100" s="217">
        <v>15152</v>
      </c>
      <c r="AI100" s="217">
        <v>2084041</v>
      </c>
      <c r="AJ100" s="218" t="s">
        <v>472</v>
      </c>
      <c r="AK100" s="214">
        <v>21906</v>
      </c>
      <c r="AL100" s="214">
        <v>704.19</v>
      </c>
      <c r="AM100" s="214">
        <v>394.5</v>
      </c>
      <c r="AN100" s="215">
        <v>3.1108081625697611E-2</v>
      </c>
      <c r="AO100" s="111">
        <v>13505522.199999999</v>
      </c>
      <c r="AP100" s="103">
        <v>83919473.670000002</v>
      </c>
      <c r="AQ100" s="104">
        <v>1791053.33</v>
      </c>
      <c r="AR100" s="105">
        <v>99216049.200000003</v>
      </c>
      <c r="AS100" s="147">
        <v>36.7588475254503</v>
      </c>
    </row>
    <row r="101" spans="1:45" x14ac:dyDescent="0.2">
      <c r="A101" s="99" t="s">
        <v>230</v>
      </c>
      <c r="B101" s="99" t="s">
        <v>423</v>
      </c>
      <c r="C101" s="102">
        <f t="shared" si="10"/>
        <v>3210862.848487</v>
      </c>
      <c r="D101" s="136">
        <f t="shared" si="11"/>
        <v>9815247.9265000001</v>
      </c>
      <c r="E101" s="136">
        <f t="shared" si="12"/>
        <v>464728.08290000004</v>
      </c>
      <c r="F101" s="136">
        <f t="shared" si="13"/>
        <v>1255888.4170000001</v>
      </c>
      <c r="G101" s="136">
        <f t="shared" si="14"/>
        <v>11147592.96001352</v>
      </c>
      <c r="H101" s="136">
        <f t="shared" si="15"/>
        <v>60127.346999999994</v>
      </c>
      <c r="I101" s="136">
        <f t="shared" si="18"/>
        <v>2789640.2636000002</v>
      </c>
      <c r="J101" s="136">
        <f t="shared" si="19"/>
        <v>4262852.1420999998</v>
      </c>
      <c r="K101" s="136">
        <f t="shared" si="16"/>
        <v>1649303.8232881508</v>
      </c>
      <c r="L101" s="109">
        <f t="shared" si="17"/>
        <v>3428850.1900013629</v>
      </c>
      <c r="M101" s="216">
        <v>425.83</v>
      </c>
      <c r="N101" s="178">
        <v>481.75</v>
      </c>
      <c r="O101" s="178"/>
      <c r="P101" s="178"/>
      <c r="Q101" s="105">
        <v>1.62</v>
      </c>
      <c r="R101" s="178">
        <v>44</v>
      </c>
      <c r="S101" s="178">
        <v>436</v>
      </c>
      <c r="T101" s="178">
        <v>199</v>
      </c>
      <c r="U101" s="178">
        <v>700</v>
      </c>
      <c r="V101" s="105"/>
      <c r="W101" s="178">
        <v>37101</v>
      </c>
      <c r="X101" s="178">
        <v>161297</v>
      </c>
      <c r="Y101" s="105">
        <v>205177</v>
      </c>
      <c r="Z101" s="217">
        <v>11147592.96001352</v>
      </c>
      <c r="AA101" s="217">
        <v>21</v>
      </c>
      <c r="AB101" s="217">
        <v>1981</v>
      </c>
      <c r="AC101" s="217">
        <v>1956</v>
      </c>
      <c r="AD101" s="217"/>
      <c r="AE101" s="217">
        <v>3937</v>
      </c>
      <c r="AF101" s="217"/>
      <c r="AG101" s="217"/>
      <c r="AH101" s="217">
        <v>20492</v>
      </c>
      <c r="AI101" s="217">
        <v>1838169</v>
      </c>
      <c r="AJ101" s="218" t="s">
        <v>472</v>
      </c>
      <c r="AK101" s="214">
        <v>23594</v>
      </c>
      <c r="AL101" s="214">
        <v>683.61</v>
      </c>
      <c r="AM101" s="214">
        <v>225.59</v>
      </c>
      <c r="AN101" s="215">
        <v>3.4513830985503431E-2</v>
      </c>
      <c r="AO101" s="111">
        <v>9209569.7799999993</v>
      </c>
      <c r="AP101" s="103">
        <v>86621704.379999995</v>
      </c>
      <c r="AQ101" s="104">
        <v>2275933.33</v>
      </c>
      <c r="AR101" s="105">
        <v>98107207.489999995</v>
      </c>
      <c r="AS101" s="147">
        <v>37.0109606390496</v>
      </c>
    </row>
    <row r="102" spans="1:45" x14ac:dyDescent="0.2">
      <c r="A102" s="99" t="s">
        <v>232</v>
      </c>
      <c r="B102" s="99" t="s">
        <v>424</v>
      </c>
      <c r="C102" s="102">
        <f t="shared" si="10"/>
        <v>17723876.629884999</v>
      </c>
      <c r="D102" s="136">
        <f t="shared" si="11"/>
        <v>7243178.3084000004</v>
      </c>
      <c r="E102" s="136">
        <f t="shared" si="12"/>
        <v>1913780.4368</v>
      </c>
      <c r="F102" s="136">
        <f t="shared" si="13"/>
        <v>142496.88</v>
      </c>
      <c r="G102" s="136">
        <f t="shared" si="14"/>
        <v>27983023.9412967</v>
      </c>
      <c r="H102" s="136">
        <f t="shared" si="15"/>
        <v>105938.659</v>
      </c>
      <c r="I102" s="136">
        <f t="shared" si="18"/>
        <v>7484439.7796599995</v>
      </c>
      <c r="J102" s="136">
        <f t="shared" si="19"/>
        <v>7003412.4662699997</v>
      </c>
      <c r="K102" s="136">
        <f t="shared" si="16"/>
        <v>2455924.5492843813</v>
      </c>
      <c r="L102" s="109">
        <f t="shared" si="17"/>
        <v>18793975.948828299</v>
      </c>
      <c r="M102" s="216">
        <v>642.79999999999995</v>
      </c>
      <c r="N102" s="178">
        <v>1779.62</v>
      </c>
      <c r="O102" s="178">
        <v>119.84</v>
      </c>
      <c r="P102" s="178">
        <v>161.63</v>
      </c>
      <c r="Q102" s="105">
        <v>18.940000000000001</v>
      </c>
      <c r="R102" s="178">
        <v>8</v>
      </c>
      <c r="S102" s="178">
        <v>162</v>
      </c>
      <c r="T102" s="178">
        <v>122</v>
      </c>
      <c r="U102" s="178">
        <v>5720</v>
      </c>
      <c r="V102" s="105">
        <v>3624</v>
      </c>
      <c r="W102" s="178">
        <v>122210</v>
      </c>
      <c r="X102" s="178">
        <v>682164</v>
      </c>
      <c r="Y102" s="105">
        <v>23280</v>
      </c>
      <c r="Z102" s="217">
        <v>27983023.9412967</v>
      </c>
      <c r="AA102" s="217">
        <v>37</v>
      </c>
      <c r="AB102" s="217"/>
      <c r="AC102" s="217">
        <v>8791.4</v>
      </c>
      <c r="AD102" s="217"/>
      <c r="AE102" s="217"/>
      <c r="AF102" s="217"/>
      <c r="AG102" s="217">
        <v>3414.9</v>
      </c>
      <c r="AH102" s="217">
        <v>56264</v>
      </c>
      <c r="AI102" s="217">
        <v>10337875</v>
      </c>
      <c r="AJ102" s="218" t="s">
        <v>472</v>
      </c>
      <c r="AK102" s="214">
        <v>144242</v>
      </c>
      <c r="AL102" s="214">
        <v>1914.28</v>
      </c>
      <c r="AM102" s="214">
        <v>808.55</v>
      </c>
      <c r="AN102" s="215">
        <v>7.5350523434398312E-2</v>
      </c>
      <c r="AO102" s="111">
        <v>39014614.719999999</v>
      </c>
      <c r="AP102" s="103">
        <v>213793780.72999999</v>
      </c>
      <c r="AQ102" s="104"/>
      <c r="AR102" s="105">
        <v>252808395.44999999</v>
      </c>
      <c r="AS102" s="147">
        <v>36.217880445904001</v>
      </c>
    </row>
    <row r="103" spans="1:45" x14ac:dyDescent="0.2">
      <c r="A103" s="99" t="s">
        <v>234</v>
      </c>
      <c r="B103" s="99" t="s">
        <v>425</v>
      </c>
      <c r="C103" s="102">
        <f t="shared" si="10"/>
        <v>21952802.5975</v>
      </c>
      <c r="D103" s="136">
        <f t="shared" si="11"/>
        <v>7466793.5</v>
      </c>
      <c r="E103" s="136">
        <f t="shared" si="12"/>
        <v>6008581.0793000003</v>
      </c>
      <c r="F103" s="136">
        <f t="shared" si="13"/>
        <v>620510.25400000007</v>
      </c>
      <c r="G103" s="136">
        <f t="shared" si="14"/>
        <v>35263716.069225654</v>
      </c>
      <c r="H103" s="136">
        <f t="shared" si="15"/>
        <v>632768.74699999997</v>
      </c>
      <c r="I103" s="136">
        <f t="shared" si="18"/>
        <v>9796287.9908000007</v>
      </c>
      <c r="J103" s="136">
        <f t="shared" si="19"/>
        <v>10962159.337099999</v>
      </c>
      <c r="K103" s="136">
        <f t="shared" si="16"/>
        <v>2984612.7155193742</v>
      </c>
      <c r="L103" s="109">
        <f t="shared" si="17"/>
        <v>28594967.422726799</v>
      </c>
      <c r="M103" s="216">
        <v>410</v>
      </c>
      <c r="N103" s="178">
        <v>3203</v>
      </c>
      <c r="O103" s="178">
        <v>220</v>
      </c>
      <c r="P103" s="178">
        <v>300</v>
      </c>
      <c r="Q103" s="105">
        <v>4</v>
      </c>
      <c r="R103" s="178">
        <v>470</v>
      </c>
      <c r="S103" s="178">
        <v>71</v>
      </c>
      <c r="T103" s="178">
        <v>68</v>
      </c>
      <c r="U103" s="178">
        <v>2135</v>
      </c>
      <c r="V103" s="105">
        <v>14360</v>
      </c>
      <c r="W103" s="178">
        <v>431486</v>
      </c>
      <c r="X103" s="178">
        <v>2113719</v>
      </c>
      <c r="Y103" s="105">
        <v>101374</v>
      </c>
      <c r="Z103" s="217">
        <v>35263716.069225654</v>
      </c>
      <c r="AA103" s="217">
        <v>221</v>
      </c>
      <c r="AB103" s="217">
        <v>37</v>
      </c>
      <c r="AC103" s="217">
        <v>11791</v>
      </c>
      <c r="AD103" s="217"/>
      <c r="AE103" s="217">
        <v>3743</v>
      </c>
      <c r="AF103" s="217">
        <v>2340</v>
      </c>
      <c r="AG103" s="217"/>
      <c r="AH103" s="217">
        <v>92263</v>
      </c>
      <c r="AI103" s="217">
        <v>15829206</v>
      </c>
      <c r="AJ103" s="218" t="s">
        <v>472</v>
      </c>
      <c r="AK103" s="214">
        <v>223062</v>
      </c>
      <c r="AL103" s="214">
        <v>2509</v>
      </c>
      <c r="AM103" s="214">
        <v>1628</v>
      </c>
      <c r="AN103" s="215">
        <v>8.8904742925468308E-2</v>
      </c>
      <c r="AO103" s="111">
        <v>45365566.640000001</v>
      </c>
      <c r="AP103" s="103">
        <v>370817158.10000002</v>
      </c>
      <c r="AQ103" s="104">
        <v>4991238.67</v>
      </c>
      <c r="AR103" s="105">
        <v>421173963.41000003</v>
      </c>
      <c r="AS103" s="147">
        <v>35.998437728286397</v>
      </c>
    </row>
    <row r="104" spans="1:45" x14ac:dyDescent="0.2">
      <c r="A104" s="99" t="s">
        <v>236</v>
      </c>
      <c r="B104" s="99" t="s">
        <v>426</v>
      </c>
      <c r="C104" s="102">
        <f t="shared" si="10"/>
        <v>0</v>
      </c>
      <c r="D104" s="136">
        <f t="shared" si="11"/>
        <v>0</v>
      </c>
      <c r="E104" s="136">
        <f t="shared" si="12"/>
        <v>0</v>
      </c>
      <c r="F104" s="136">
        <f t="shared" si="13"/>
        <v>0</v>
      </c>
      <c r="G104" s="136">
        <f t="shared" si="14"/>
        <v>16641424.696414854</v>
      </c>
      <c r="H104" s="136">
        <f t="shared" si="15"/>
        <v>0</v>
      </c>
      <c r="I104" s="136">
        <f t="shared" si="18"/>
        <v>1815383.1860000002</v>
      </c>
      <c r="J104" s="136">
        <f t="shared" si="19"/>
        <v>2125615.7406000001</v>
      </c>
      <c r="K104" s="136">
        <f t="shared" si="16"/>
        <v>50787.322169710002</v>
      </c>
      <c r="L104" s="109">
        <f t="shared" si="17"/>
        <v>2457441.0253621764</v>
      </c>
      <c r="M104" s="216"/>
      <c r="N104" s="178"/>
      <c r="O104" s="178"/>
      <c r="P104" s="178"/>
      <c r="Q104" s="105"/>
      <c r="R104" s="178"/>
      <c r="S104" s="178"/>
      <c r="T104" s="178"/>
      <c r="U104" s="178"/>
      <c r="V104" s="105"/>
      <c r="W104" s="178"/>
      <c r="X104" s="178"/>
      <c r="Y104" s="105"/>
      <c r="Z104" s="217">
        <v>16641424.696414854</v>
      </c>
      <c r="AA104" s="217"/>
      <c r="AB104" s="217">
        <v>1733</v>
      </c>
      <c r="AC104" s="217">
        <v>776</v>
      </c>
      <c r="AD104" s="217"/>
      <c r="AE104" s="217">
        <v>1794</v>
      </c>
      <c r="AF104" s="217"/>
      <c r="AG104" s="217"/>
      <c r="AH104" s="217">
        <v>3</v>
      </c>
      <c r="AI104" s="217">
        <v>2957221</v>
      </c>
      <c r="AJ104" s="218" t="s">
        <v>473</v>
      </c>
      <c r="AK104" s="214">
        <v>3</v>
      </c>
      <c r="AL104" s="214"/>
      <c r="AM104" s="214"/>
      <c r="AN104" s="215"/>
      <c r="AO104" s="111">
        <v>13812017.92</v>
      </c>
      <c r="AP104" s="103"/>
      <c r="AQ104" s="104">
        <v>827426.67</v>
      </c>
      <c r="AR104" s="105">
        <v>14639444.59</v>
      </c>
      <c r="AS104" s="147">
        <v>23.628302569994801</v>
      </c>
    </row>
    <row r="105" spans="1:45" ht="13.5" thickBot="1" x14ac:dyDescent="0.25">
      <c r="A105" s="112" t="s">
        <v>238</v>
      </c>
      <c r="B105" s="112" t="s">
        <v>427</v>
      </c>
      <c r="C105" s="115">
        <f t="shared" si="10"/>
        <v>0</v>
      </c>
      <c r="D105" s="140">
        <f t="shared" si="11"/>
        <v>0</v>
      </c>
      <c r="E105" s="140">
        <f t="shared" si="12"/>
        <v>0</v>
      </c>
      <c r="F105" s="140">
        <f t="shared" si="13"/>
        <v>60597.9</v>
      </c>
      <c r="G105" s="140">
        <f t="shared" si="14"/>
        <v>6928828.3342447253</v>
      </c>
      <c r="H105" s="140">
        <f t="shared" si="15"/>
        <v>0</v>
      </c>
      <c r="I105" s="140">
        <f t="shared" si="18"/>
        <v>1952753.569964</v>
      </c>
      <c r="J105" s="140">
        <f t="shared" si="19"/>
        <v>1462863.0209300001</v>
      </c>
      <c r="K105" s="140">
        <f t="shared" si="16"/>
        <v>66745.399825033237</v>
      </c>
      <c r="L105" s="122">
        <f t="shared" si="17"/>
        <v>1568896.1142392596</v>
      </c>
      <c r="M105" s="219"/>
      <c r="N105" s="220"/>
      <c r="O105" s="220"/>
      <c r="P105" s="220"/>
      <c r="Q105" s="118"/>
      <c r="R105" s="220"/>
      <c r="S105" s="220"/>
      <c r="T105" s="220"/>
      <c r="U105" s="220"/>
      <c r="V105" s="118"/>
      <c r="W105" s="220"/>
      <c r="X105" s="220"/>
      <c r="Y105" s="118">
        <v>9900</v>
      </c>
      <c r="Z105" s="221">
        <v>6928828.3342447253</v>
      </c>
      <c r="AA105" s="221"/>
      <c r="AB105" s="221"/>
      <c r="AC105" s="221">
        <v>1582.06</v>
      </c>
      <c r="AD105" s="221"/>
      <c r="AE105" s="221">
        <v>1129.46</v>
      </c>
      <c r="AF105" s="221"/>
      <c r="AG105" s="221"/>
      <c r="AH105" s="221">
        <v>6</v>
      </c>
      <c r="AI105" s="221">
        <v>1502759</v>
      </c>
      <c r="AJ105" s="222" t="s">
        <v>473</v>
      </c>
      <c r="AK105" s="223">
        <v>6</v>
      </c>
      <c r="AL105" s="223"/>
      <c r="AM105" s="223"/>
      <c r="AN105" s="224"/>
      <c r="AO105" s="124">
        <v>16175070.92</v>
      </c>
      <c r="AP105" s="116">
        <v>1346400</v>
      </c>
      <c r="AQ105" s="117">
        <v>627560</v>
      </c>
      <c r="AR105" s="118">
        <v>18149030.920000002</v>
      </c>
      <c r="AS105" s="149">
        <v>25.735969857141601</v>
      </c>
    </row>
    <row r="106" spans="1:45" ht="13.5" thickTop="1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</row>
    <row r="107" spans="1:45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</row>
  </sheetData>
  <mergeCells count="13">
    <mergeCell ref="AI2:AJ2"/>
    <mergeCell ref="AL2:AM2"/>
    <mergeCell ref="AO2:AR2"/>
    <mergeCell ref="C1:L1"/>
    <mergeCell ref="M1:AJ1"/>
    <mergeCell ref="AK1:AN1"/>
    <mergeCell ref="AO1:AR1"/>
    <mergeCell ref="C2:L2"/>
    <mergeCell ref="M2:Q2"/>
    <mergeCell ref="R2:V2"/>
    <mergeCell ref="W2:X2"/>
    <mergeCell ref="AB2:AD2"/>
    <mergeCell ref="AE2:A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31DA-52C7-4074-8436-7884B7F9F758}">
  <sheetPr codeName="CD_1"/>
  <dimension ref="A1:AS107"/>
  <sheetViews>
    <sheetView workbookViewId="0"/>
  </sheetViews>
  <sheetFormatPr defaultRowHeight="12.75" x14ac:dyDescent="0.2"/>
  <cols>
    <col min="1" max="1" width="16.42578125" style="9" customWidth="1"/>
    <col min="2" max="2" width="36.85546875" style="9" bestFit="1" customWidth="1"/>
    <col min="3" max="4" width="14.85546875" style="9" bestFit="1" customWidth="1"/>
    <col min="5" max="5" width="21" style="9" bestFit="1" customWidth="1"/>
    <col min="6" max="6" width="19.28515625" style="9" bestFit="1" customWidth="1"/>
    <col min="7" max="10" width="19.28515625" style="9" customWidth="1"/>
    <col min="11" max="11" width="17.42578125" style="9" bestFit="1" customWidth="1"/>
    <col min="12" max="12" width="16" style="9" bestFit="1" customWidth="1"/>
    <col min="13" max="13" width="21.7109375" style="25" bestFit="1" customWidth="1"/>
    <col min="14" max="14" width="13.85546875" style="9" customWidth="1"/>
    <col min="15" max="15" width="13.28515625" style="9" customWidth="1"/>
    <col min="16" max="16" width="13.7109375" style="9" customWidth="1"/>
    <col min="17" max="17" width="19.7109375" style="9" customWidth="1"/>
    <col min="18" max="18" width="25.5703125" style="9" customWidth="1"/>
    <col min="19" max="19" width="13.28515625" style="9" customWidth="1"/>
    <col min="20" max="21" width="16.85546875" style="9" customWidth="1"/>
    <col min="22" max="22" width="18" style="9" customWidth="1"/>
    <col min="23" max="23" width="14" style="9" customWidth="1"/>
    <col min="24" max="24" width="14.5703125" style="9" customWidth="1"/>
    <col min="25" max="25" width="14" style="9" customWidth="1"/>
    <col min="26" max="33" width="15.85546875" style="9" customWidth="1"/>
    <col min="34" max="34" width="22.28515625" style="9" customWidth="1"/>
    <col min="35" max="35" width="18.140625" style="9" customWidth="1"/>
    <col min="36" max="36" width="10.7109375" style="9" customWidth="1"/>
    <col min="37" max="39" width="16.7109375" style="9" customWidth="1"/>
    <col min="40" max="40" width="13.7109375" style="9" customWidth="1"/>
    <col min="41" max="42" width="13.42578125" style="9" bestFit="1" customWidth="1"/>
    <col min="43" max="43" width="12.28515625" style="9" bestFit="1" customWidth="1"/>
    <col min="44" max="45" width="14.42578125" style="9" customWidth="1"/>
    <col min="46" max="16384" width="9.140625" style="9"/>
  </cols>
  <sheetData>
    <row r="1" spans="1:45" s="152" customFormat="1" ht="15.75" customHeight="1" thickBot="1" x14ac:dyDescent="0.3">
      <c r="A1" s="151"/>
      <c r="B1" s="73"/>
      <c r="C1" s="266" t="s">
        <v>320</v>
      </c>
      <c r="D1" s="267"/>
      <c r="E1" s="267"/>
      <c r="F1" s="267"/>
      <c r="G1" s="267"/>
      <c r="H1" s="267"/>
      <c r="I1" s="267"/>
      <c r="J1" s="267"/>
      <c r="K1" s="267"/>
      <c r="L1" s="268"/>
      <c r="M1" s="266" t="s">
        <v>428</v>
      </c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8"/>
      <c r="AK1" s="266" t="s">
        <v>429</v>
      </c>
      <c r="AL1" s="267"/>
      <c r="AM1" s="267"/>
      <c r="AN1" s="268"/>
      <c r="AO1" s="266" t="s">
        <v>430</v>
      </c>
      <c r="AP1" s="267"/>
      <c r="AQ1" s="267"/>
      <c r="AR1" s="268"/>
      <c r="AS1" s="189" t="s">
        <v>431</v>
      </c>
    </row>
    <row r="2" spans="1:45" s="152" customFormat="1" ht="21.75" customHeight="1" thickBot="1" x14ac:dyDescent="0.3">
      <c r="A2" s="128"/>
      <c r="B2" s="73"/>
      <c r="C2" s="266" t="s">
        <v>321</v>
      </c>
      <c r="D2" s="267"/>
      <c r="E2" s="267"/>
      <c r="F2" s="267"/>
      <c r="G2" s="267"/>
      <c r="H2" s="267"/>
      <c r="I2" s="267"/>
      <c r="J2" s="267"/>
      <c r="K2" s="267"/>
      <c r="L2" s="268"/>
      <c r="M2" s="266" t="s">
        <v>432</v>
      </c>
      <c r="N2" s="267"/>
      <c r="O2" s="267"/>
      <c r="P2" s="267"/>
      <c r="Q2" s="268"/>
      <c r="R2" s="266" t="s">
        <v>322</v>
      </c>
      <c r="S2" s="267"/>
      <c r="T2" s="267"/>
      <c r="U2" s="267"/>
      <c r="V2" s="268"/>
      <c r="W2" s="266" t="s">
        <v>323</v>
      </c>
      <c r="X2" s="267"/>
      <c r="Y2" s="190" t="s">
        <v>324</v>
      </c>
      <c r="Z2" s="154" t="s">
        <v>325</v>
      </c>
      <c r="AA2" s="154" t="s">
        <v>326</v>
      </c>
      <c r="AB2" s="266" t="s">
        <v>327</v>
      </c>
      <c r="AC2" s="267"/>
      <c r="AD2" s="268"/>
      <c r="AE2" s="266" t="s">
        <v>328</v>
      </c>
      <c r="AF2" s="267"/>
      <c r="AG2" s="268"/>
      <c r="AH2" s="189" t="s">
        <v>433</v>
      </c>
      <c r="AI2" s="269" t="s">
        <v>434</v>
      </c>
      <c r="AJ2" s="270"/>
      <c r="AK2" s="191" t="s">
        <v>435</v>
      </c>
      <c r="AL2" s="261" t="s">
        <v>436</v>
      </c>
      <c r="AM2" s="262"/>
      <c r="AN2" s="69" t="s">
        <v>437</v>
      </c>
      <c r="AO2" s="261" t="s">
        <v>438</v>
      </c>
      <c r="AP2" s="263"/>
      <c r="AQ2" s="263"/>
      <c r="AR2" s="262"/>
      <c r="AS2" s="189" t="s">
        <v>431</v>
      </c>
    </row>
    <row r="3" spans="1:45" s="152" customFormat="1" ht="13.5" hidden="1" thickBot="1" x14ac:dyDescent="0.3">
      <c r="A3" s="153"/>
      <c r="B3" s="73"/>
      <c r="C3" s="154"/>
      <c r="D3" s="155"/>
      <c r="E3" s="155"/>
      <c r="F3" s="155"/>
      <c r="G3" s="155"/>
      <c r="H3" s="155"/>
      <c r="I3" s="155"/>
      <c r="J3" s="155"/>
      <c r="K3" s="155"/>
      <c r="L3" s="156"/>
      <c r="M3" s="154"/>
      <c r="N3" s="155"/>
      <c r="O3" s="155"/>
      <c r="P3" s="155"/>
      <c r="Q3" s="156"/>
      <c r="R3" s="154"/>
      <c r="S3" s="155"/>
      <c r="T3" s="155"/>
      <c r="U3" s="155"/>
      <c r="V3" s="155"/>
      <c r="W3" s="155"/>
      <c r="X3" s="155"/>
      <c r="Y3" s="156"/>
      <c r="Z3" s="154"/>
      <c r="AA3" s="154"/>
      <c r="AB3" s="154"/>
      <c r="AC3" s="154"/>
      <c r="AD3" s="154"/>
      <c r="AE3" s="154"/>
      <c r="AF3" s="154"/>
      <c r="AG3" s="154"/>
      <c r="AH3" s="192"/>
      <c r="AI3" s="193"/>
      <c r="AJ3" s="193"/>
      <c r="AK3" s="191"/>
      <c r="AL3" s="191"/>
      <c r="AM3" s="194"/>
      <c r="AN3" s="194"/>
      <c r="AO3" s="195"/>
      <c r="AP3" s="196"/>
      <c r="AQ3" s="196"/>
      <c r="AR3" s="197"/>
      <c r="AS3" s="74"/>
    </row>
    <row r="4" spans="1:45" s="152" customFormat="1" ht="45" customHeight="1" thickBot="1" x14ac:dyDescent="0.3">
      <c r="A4" s="198" t="s">
        <v>281</v>
      </c>
      <c r="B4" s="198" t="s">
        <v>282</v>
      </c>
      <c r="C4" s="199" t="s">
        <v>17</v>
      </c>
      <c r="D4" s="200" t="s">
        <v>322</v>
      </c>
      <c r="E4" s="200" t="s">
        <v>323</v>
      </c>
      <c r="F4" s="200" t="s">
        <v>324</v>
      </c>
      <c r="G4" s="200" t="s">
        <v>325</v>
      </c>
      <c r="H4" s="200" t="s">
        <v>326</v>
      </c>
      <c r="I4" s="200" t="s">
        <v>327</v>
      </c>
      <c r="J4" s="200" t="s">
        <v>328</v>
      </c>
      <c r="K4" s="200" t="s">
        <v>25</v>
      </c>
      <c r="L4" s="201" t="s">
        <v>329</v>
      </c>
      <c r="M4" s="202" t="s">
        <v>439</v>
      </c>
      <c r="N4" s="203" t="s">
        <v>440</v>
      </c>
      <c r="O4" s="203" t="s">
        <v>441</v>
      </c>
      <c r="P4" s="203" t="s">
        <v>442</v>
      </c>
      <c r="Q4" s="204" t="s">
        <v>443</v>
      </c>
      <c r="R4" s="202" t="s">
        <v>444</v>
      </c>
      <c r="S4" s="203" t="s">
        <v>445</v>
      </c>
      <c r="T4" s="203" t="s">
        <v>446</v>
      </c>
      <c r="U4" s="203" t="s">
        <v>447</v>
      </c>
      <c r="V4" s="205" t="s">
        <v>448</v>
      </c>
      <c r="W4" s="206" t="s">
        <v>449</v>
      </c>
      <c r="X4" s="203" t="s">
        <v>450</v>
      </c>
      <c r="Y4" s="204" t="s">
        <v>451</v>
      </c>
      <c r="Z4" s="207" t="s">
        <v>452</v>
      </c>
      <c r="AA4" s="207" t="s">
        <v>453</v>
      </c>
      <c r="AB4" s="207" t="s">
        <v>454</v>
      </c>
      <c r="AC4" s="207" t="s">
        <v>455</v>
      </c>
      <c r="AD4" s="207" t="s">
        <v>456</v>
      </c>
      <c r="AE4" s="207" t="s">
        <v>457</v>
      </c>
      <c r="AF4" s="207" t="s">
        <v>458</v>
      </c>
      <c r="AG4" s="207" t="s">
        <v>459</v>
      </c>
      <c r="AH4" s="207" t="s">
        <v>460</v>
      </c>
      <c r="AI4" s="204" t="s">
        <v>461</v>
      </c>
      <c r="AJ4" s="208" t="s">
        <v>462</v>
      </c>
      <c r="AK4" s="209" t="s">
        <v>463</v>
      </c>
      <c r="AL4" s="209" t="s">
        <v>464</v>
      </c>
      <c r="AM4" s="209" t="s">
        <v>465</v>
      </c>
      <c r="AN4" s="210" t="s">
        <v>466</v>
      </c>
      <c r="AO4" s="202" t="s">
        <v>467</v>
      </c>
      <c r="AP4" s="200" t="s">
        <v>468</v>
      </c>
      <c r="AQ4" s="204" t="s">
        <v>469</v>
      </c>
      <c r="AR4" s="207" t="s">
        <v>470</v>
      </c>
      <c r="AS4" s="211" t="s">
        <v>431</v>
      </c>
    </row>
    <row r="5" spans="1:45" x14ac:dyDescent="0.2">
      <c r="A5" s="99" t="s">
        <v>38</v>
      </c>
      <c r="B5" s="99" t="s">
        <v>330</v>
      </c>
      <c r="C5" s="102">
        <f t="shared" ref="C5:C68" si="0">2327.9856*M5+3666.4429*N5+15645.4437*O5+15645.4437*P5+279770.2922*Q5</f>
        <v>2071143.3139870001</v>
      </c>
      <c r="D5" s="136">
        <f t="shared" ref="D5:D68" si="1">2855.5628*R5+11103.2371*S5+23253.3823*T5+315.9553*U5+214.5233*V5</f>
        <v>1295699.8928</v>
      </c>
      <c r="E5" s="136">
        <f t="shared" ref="E5:E68" si="2">1.489*W5+2.5387*X5</f>
        <v>942474.24910000002</v>
      </c>
      <c r="F5" s="136">
        <f t="shared" ref="F5:F68" si="3">6.121*Y5</f>
        <v>27544.500000000004</v>
      </c>
      <c r="G5" s="136">
        <f t="shared" ref="G5:G68" si="4">Z5</f>
        <v>0</v>
      </c>
      <c r="H5" s="136">
        <f t="shared" ref="H5:H68" si="5">2863.207*AA5</f>
        <v>0</v>
      </c>
      <c r="I5" s="136">
        <f>IF(SUM(AB5:AD5) &gt; 0,738847.7915+277.6197*AB5+767.2944*AC5+1660.4795*AD5,0)</f>
        <v>0</v>
      </c>
      <c r="J5" s="136">
        <f>IF(SUM(AE5:AG5) &gt; 0,336440.7036+997.3105*AE5+2945.6348*AF5+1952.3183*AG5,0)</f>
        <v>0</v>
      </c>
      <c r="K5" s="136">
        <f t="shared" ref="K5:K68" si="6">1.3366*24641.8131*(AH5^0.3942)</f>
        <v>1188932.6814123045</v>
      </c>
      <c r="L5" s="109">
        <f t="shared" ref="L5:L68" si="7">IF(AJ5="t+r", 1.4147*1.6347*(AI5^0.9851), IF(AJ5="t", 1.1533*0.5024*(AI5^1.0597), IF(AJ5="r", 1.3329*94.6535*(AI5^0.6629),"FEJL")))</f>
        <v>3688044.3261196627</v>
      </c>
      <c r="M5" s="111">
        <v>27.39</v>
      </c>
      <c r="N5" s="103">
        <v>394.75</v>
      </c>
      <c r="O5" s="103">
        <v>35.26</v>
      </c>
      <c r="P5" s="103"/>
      <c r="Q5" s="104">
        <v>0.03</v>
      </c>
      <c r="R5" s="103"/>
      <c r="S5" s="103">
        <v>17</v>
      </c>
      <c r="T5" s="103">
        <v>28</v>
      </c>
      <c r="U5" s="103">
        <v>922</v>
      </c>
      <c r="V5" s="104">
        <v>767</v>
      </c>
      <c r="W5" s="103">
        <v>220674</v>
      </c>
      <c r="X5" s="103">
        <v>241813</v>
      </c>
      <c r="Y5" s="104">
        <v>4500</v>
      </c>
      <c r="Z5" s="110">
        <v>0</v>
      </c>
      <c r="AA5" s="110"/>
      <c r="AB5" s="110"/>
      <c r="AC5" s="110"/>
      <c r="AD5" s="110"/>
      <c r="AE5" s="110"/>
      <c r="AF5" s="110"/>
      <c r="AG5" s="110"/>
      <c r="AH5" s="110">
        <v>8933</v>
      </c>
      <c r="AI5" s="110">
        <v>2633300</v>
      </c>
      <c r="AJ5" s="212" t="s">
        <v>471</v>
      </c>
      <c r="AK5" s="213">
        <v>33786</v>
      </c>
      <c r="AL5" s="214">
        <v>242.93</v>
      </c>
      <c r="AM5" s="214">
        <v>214.5</v>
      </c>
      <c r="AN5" s="215">
        <v>0.13907710039929197</v>
      </c>
      <c r="AO5" s="111"/>
      <c r="AP5" s="103">
        <v>50169952.43</v>
      </c>
      <c r="AQ5" s="104">
        <v>1207843.6599999999</v>
      </c>
      <c r="AR5" s="105">
        <v>51377796.090000004</v>
      </c>
      <c r="AS5" s="147">
        <v>46.2198566936978</v>
      </c>
    </row>
    <row r="6" spans="1:45" x14ac:dyDescent="0.2">
      <c r="A6" s="99" t="s">
        <v>40</v>
      </c>
      <c r="B6" s="99" t="s">
        <v>331</v>
      </c>
      <c r="C6" s="102">
        <f t="shared" si="0"/>
        <v>2167260.7707000002</v>
      </c>
      <c r="D6" s="136">
        <f t="shared" si="1"/>
        <v>2395500.2262000004</v>
      </c>
      <c r="E6" s="136">
        <f t="shared" si="2"/>
        <v>209246.70199999999</v>
      </c>
      <c r="F6" s="136">
        <f t="shared" si="3"/>
        <v>26087.702000000001</v>
      </c>
      <c r="G6" s="136">
        <f t="shared" si="4"/>
        <v>4407759.9108806867</v>
      </c>
      <c r="H6" s="136">
        <f t="shared" si="5"/>
        <v>0</v>
      </c>
      <c r="I6" s="136">
        <f t="shared" ref="I6:I69" si="8">IF(SUM(AB6:AD6) &gt; 0,738847.7915+277.6197*AB6+767.2944*AC6+1660.4795*AD6,0)</f>
        <v>914969.72918000002</v>
      </c>
      <c r="J6" s="136">
        <f t="shared" ref="J6:J69" si="9">IF(SUM(AE6:AG6) &gt; 0,336440.7036+997.3105*AE6+2945.6348*AF6+1952.3183*AG6,0)</f>
        <v>1007334.7968</v>
      </c>
      <c r="K6" s="136">
        <f t="shared" si="6"/>
        <v>1163272.727602608</v>
      </c>
      <c r="L6" s="109">
        <f t="shared" si="7"/>
        <v>1961231.4293942531</v>
      </c>
      <c r="M6" s="111">
        <v>69.73</v>
      </c>
      <c r="N6" s="103">
        <v>274.11</v>
      </c>
      <c r="O6" s="103">
        <v>24.75</v>
      </c>
      <c r="P6" s="103"/>
      <c r="Q6" s="104">
        <v>2.19</v>
      </c>
      <c r="R6" s="103">
        <v>305</v>
      </c>
      <c r="S6" s="103">
        <v>21</v>
      </c>
      <c r="T6" s="103">
        <v>54</v>
      </c>
      <c r="U6" s="103">
        <v>113</v>
      </c>
      <c r="V6" s="104"/>
      <c r="W6" s="103">
        <v>24454</v>
      </c>
      <c r="X6" s="103">
        <v>68080</v>
      </c>
      <c r="Y6" s="104">
        <v>4262</v>
      </c>
      <c r="Z6" s="110">
        <v>4407759.9108806867</v>
      </c>
      <c r="AA6" s="110"/>
      <c r="AB6" s="110">
        <v>634.4</v>
      </c>
      <c r="AC6" s="110"/>
      <c r="AD6" s="110"/>
      <c r="AE6" s="110">
        <v>594.4</v>
      </c>
      <c r="AF6" s="110"/>
      <c r="AG6" s="110">
        <v>40</v>
      </c>
      <c r="AH6" s="110">
        <v>8452</v>
      </c>
      <c r="AI6" s="110">
        <v>1042548</v>
      </c>
      <c r="AJ6" s="212" t="s">
        <v>472</v>
      </c>
      <c r="AK6" s="213">
        <v>12104</v>
      </c>
      <c r="AL6" s="214">
        <v>257.57</v>
      </c>
      <c r="AM6" s="214">
        <v>113.21</v>
      </c>
      <c r="AN6" s="215">
        <v>4.6993050432892029E-2</v>
      </c>
      <c r="AO6" s="111">
        <v>4811460.16</v>
      </c>
      <c r="AP6" s="103">
        <v>36624728.609999999</v>
      </c>
      <c r="AQ6" s="104">
        <v>765101.06</v>
      </c>
      <c r="AR6" s="105">
        <v>42201289.829999998</v>
      </c>
      <c r="AS6" s="147">
        <v>34.6691192569197</v>
      </c>
    </row>
    <row r="7" spans="1:45" x14ac:dyDescent="0.2">
      <c r="A7" s="99" t="s">
        <v>42</v>
      </c>
      <c r="B7" s="99" t="s">
        <v>332</v>
      </c>
      <c r="C7" s="102">
        <f t="shared" si="0"/>
        <v>7422856.4391240003</v>
      </c>
      <c r="D7" s="136">
        <f t="shared" si="1"/>
        <v>14587218.805500001</v>
      </c>
      <c r="E7" s="136">
        <f t="shared" si="2"/>
        <v>636755.47239999997</v>
      </c>
      <c r="F7" s="136">
        <f t="shared" si="3"/>
        <v>575582.11400000006</v>
      </c>
      <c r="G7" s="136">
        <f t="shared" si="4"/>
        <v>19772908.773184787</v>
      </c>
      <c r="H7" s="136">
        <f t="shared" si="5"/>
        <v>186108.45499999999</v>
      </c>
      <c r="I7" s="136">
        <f t="shared" si="8"/>
        <v>1734718.7405000003</v>
      </c>
      <c r="J7" s="136">
        <f t="shared" si="9"/>
        <v>2672494.3324000002</v>
      </c>
      <c r="K7" s="136">
        <f t="shared" si="6"/>
        <v>2045339.5510600903</v>
      </c>
      <c r="L7" s="109">
        <f t="shared" si="7"/>
        <v>5982012.3525440097</v>
      </c>
      <c r="M7" s="111">
        <v>1187.32</v>
      </c>
      <c r="N7" s="103">
        <v>1002.04</v>
      </c>
      <c r="O7" s="103">
        <v>12.88</v>
      </c>
      <c r="P7" s="103"/>
      <c r="Q7" s="104">
        <v>2.8</v>
      </c>
      <c r="R7" s="103">
        <v>79</v>
      </c>
      <c r="S7" s="103">
        <v>76</v>
      </c>
      <c r="T7" s="103">
        <v>199</v>
      </c>
      <c r="U7" s="103">
        <v>24898</v>
      </c>
      <c r="V7" s="104">
        <v>4772</v>
      </c>
      <c r="W7" s="103">
        <v>106778</v>
      </c>
      <c r="X7" s="103">
        <v>188192</v>
      </c>
      <c r="Y7" s="104">
        <v>94034</v>
      </c>
      <c r="Z7" s="110">
        <v>19772908.773184787</v>
      </c>
      <c r="AA7" s="110">
        <v>65</v>
      </c>
      <c r="AB7" s="110">
        <v>1354</v>
      </c>
      <c r="AC7" s="110">
        <v>808</v>
      </c>
      <c r="AD7" s="110"/>
      <c r="AE7" s="110">
        <v>1851</v>
      </c>
      <c r="AF7" s="110"/>
      <c r="AG7" s="110">
        <v>251</v>
      </c>
      <c r="AH7" s="110">
        <v>35374</v>
      </c>
      <c r="AI7" s="110">
        <v>3234000</v>
      </c>
      <c r="AJ7" s="212" t="s">
        <v>472</v>
      </c>
      <c r="AK7" s="213">
        <v>40558</v>
      </c>
      <c r="AL7" s="214">
        <v>1715.63</v>
      </c>
      <c r="AM7" s="214">
        <v>489.41</v>
      </c>
      <c r="AN7" s="215">
        <v>2.3640295401689177E-2</v>
      </c>
      <c r="AO7" s="111">
        <v>13582789.16</v>
      </c>
      <c r="AP7" s="103">
        <v>158172689.41</v>
      </c>
      <c r="AQ7" s="104">
        <v>6686640.9100000001</v>
      </c>
      <c r="AR7" s="105">
        <v>178442119.47999999</v>
      </c>
      <c r="AS7" s="147">
        <v>31.2614910313597</v>
      </c>
    </row>
    <row r="8" spans="1:45" x14ac:dyDescent="0.2">
      <c r="A8" s="188" t="s">
        <v>44</v>
      </c>
      <c r="B8" s="99" t="s">
        <v>333</v>
      </c>
      <c r="C8" s="102">
        <f t="shared" si="0"/>
        <v>6696235.7594180005</v>
      </c>
      <c r="D8" s="136">
        <f t="shared" si="1"/>
        <v>9843969.6363000013</v>
      </c>
      <c r="E8" s="136">
        <f t="shared" si="2"/>
        <v>1149309.1982</v>
      </c>
      <c r="F8" s="136">
        <f t="shared" si="3"/>
        <v>36285.288</v>
      </c>
      <c r="G8" s="136">
        <f t="shared" si="4"/>
        <v>12129366.851272235</v>
      </c>
      <c r="H8" s="136">
        <f t="shared" si="5"/>
        <v>2863.2069999999999</v>
      </c>
      <c r="I8" s="136">
        <f t="shared" si="8"/>
        <v>1845029.4517399999</v>
      </c>
      <c r="J8" s="136">
        <f t="shared" si="9"/>
        <v>1323778.0986000001</v>
      </c>
      <c r="K8" s="136">
        <f t="shared" si="6"/>
        <v>1712323.2773591741</v>
      </c>
      <c r="L8" s="109">
        <f t="shared" si="7"/>
        <v>4507234.8059362331</v>
      </c>
      <c r="M8" s="111">
        <v>518.49</v>
      </c>
      <c r="N8" s="103">
        <v>1028.1300000000001</v>
      </c>
      <c r="O8" s="103">
        <v>40.53</v>
      </c>
      <c r="P8" s="103"/>
      <c r="Q8" s="104">
        <v>3.88</v>
      </c>
      <c r="R8" s="103">
        <v>159</v>
      </c>
      <c r="S8" s="103">
        <v>89</v>
      </c>
      <c r="T8" s="103">
        <v>151</v>
      </c>
      <c r="U8" s="103">
        <v>11831</v>
      </c>
      <c r="V8" s="104">
        <v>5372</v>
      </c>
      <c r="W8" s="103">
        <v>171400</v>
      </c>
      <c r="X8" s="103">
        <v>352186</v>
      </c>
      <c r="Y8" s="104">
        <v>5928</v>
      </c>
      <c r="Z8" s="110">
        <v>12129366.851272235</v>
      </c>
      <c r="AA8" s="110">
        <v>1</v>
      </c>
      <c r="AB8" s="110">
        <v>328.8</v>
      </c>
      <c r="AC8" s="110">
        <v>1322.7</v>
      </c>
      <c r="AD8" s="110"/>
      <c r="AE8" s="110">
        <v>990</v>
      </c>
      <c r="AF8" s="110"/>
      <c r="AG8" s="110"/>
      <c r="AH8" s="110">
        <v>22537</v>
      </c>
      <c r="AI8" s="110">
        <v>2426294</v>
      </c>
      <c r="AJ8" s="212" t="s">
        <v>472</v>
      </c>
      <c r="AK8" s="213">
        <v>22462</v>
      </c>
      <c r="AL8" s="214">
        <v>1075.53</v>
      </c>
      <c r="AM8" s="214">
        <v>515.5</v>
      </c>
      <c r="AN8" s="215">
        <v>2.0884587133785205E-2</v>
      </c>
      <c r="AO8" s="111">
        <v>13185799.48</v>
      </c>
      <c r="AP8" s="103">
        <v>135065583.53999999</v>
      </c>
      <c r="AQ8" s="104">
        <v>5553146.6699999999</v>
      </c>
      <c r="AR8" s="105">
        <v>153804529.69</v>
      </c>
      <c r="AS8" s="147">
        <v>37.624510349171501</v>
      </c>
    </row>
    <row r="9" spans="1:45" x14ac:dyDescent="0.2">
      <c r="A9" s="99" t="s">
        <v>46</v>
      </c>
      <c r="B9" s="99" t="s">
        <v>334</v>
      </c>
      <c r="C9" s="102">
        <f t="shared" si="0"/>
        <v>0</v>
      </c>
      <c r="D9" s="136">
        <f t="shared" si="1"/>
        <v>211053.50150000001</v>
      </c>
      <c r="E9" s="136">
        <f t="shared" si="2"/>
        <v>11678.02</v>
      </c>
      <c r="F9" s="136">
        <f t="shared" si="3"/>
        <v>20811.400000000001</v>
      </c>
      <c r="G9" s="136">
        <f t="shared" si="4"/>
        <v>16829254.679415643</v>
      </c>
      <c r="H9" s="136">
        <f t="shared" si="5"/>
        <v>0</v>
      </c>
      <c r="I9" s="136">
        <f t="shared" si="8"/>
        <v>1488751.5088599999</v>
      </c>
      <c r="J9" s="136">
        <f t="shared" si="9"/>
        <v>1278001.5466499999</v>
      </c>
      <c r="K9" s="136">
        <f t="shared" si="6"/>
        <v>43285.270946158009</v>
      </c>
      <c r="L9" s="109">
        <f t="shared" si="7"/>
        <v>1679410.140476109</v>
      </c>
      <c r="M9" s="111"/>
      <c r="N9" s="103"/>
      <c r="O9" s="103"/>
      <c r="P9" s="103"/>
      <c r="Q9" s="104"/>
      <c r="R9" s="103"/>
      <c r="S9" s="103"/>
      <c r="T9" s="103">
        <v>5</v>
      </c>
      <c r="U9" s="103">
        <v>300</v>
      </c>
      <c r="V9" s="104"/>
      <c r="W9" s="103"/>
      <c r="X9" s="103">
        <v>4600</v>
      </c>
      <c r="Y9" s="104">
        <v>3400</v>
      </c>
      <c r="Z9" s="110">
        <v>16829254.679415643</v>
      </c>
      <c r="AA9" s="110"/>
      <c r="AB9" s="110">
        <v>480.7</v>
      </c>
      <c r="AC9" s="110">
        <v>464.3</v>
      </c>
      <c r="AD9" s="110">
        <v>156.69999999999999</v>
      </c>
      <c r="AE9" s="110">
        <v>944.1</v>
      </c>
      <c r="AF9" s="110"/>
      <c r="AG9" s="110"/>
      <c r="AH9" s="110">
        <v>2</v>
      </c>
      <c r="AI9" s="110">
        <v>1665272</v>
      </c>
      <c r="AJ9" s="212" t="s">
        <v>473</v>
      </c>
      <c r="AK9" s="213">
        <v>2</v>
      </c>
      <c r="AL9" s="214"/>
      <c r="AM9" s="214"/>
      <c r="AN9" s="215"/>
      <c r="AO9" s="111">
        <v>18878088.5</v>
      </c>
      <c r="AP9" s="103">
        <v>1525772.67</v>
      </c>
      <c r="AQ9" s="104">
        <v>686133.33</v>
      </c>
      <c r="AR9" s="105">
        <v>21089994.5</v>
      </c>
      <c r="AS9" s="147">
        <v>12.9309428104721</v>
      </c>
    </row>
    <row r="10" spans="1:45" x14ac:dyDescent="0.2">
      <c r="A10" s="99" t="s">
        <v>48</v>
      </c>
      <c r="B10" s="99" t="s">
        <v>335</v>
      </c>
      <c r="C10" s="102">
        <f t="shared" si="0"/>
        <v>4926165.1588599999</v>
      </c>
      <c r="D10" s="136">
        <f t="shared" si="1"/>
        <v>8501107.7010999992</v>
      </c>
      <c r="E10" s="136">
        <f t="shared" si="2"/>
        <v>823159.59789999994</v>
      </c>
      <c r="F10" s="136">
        <f t="shared" si="3"/>
        <v>35134.54</v>
      </c>
      <c r="G10" s="136">
        <f t="shared" si="4"/>
        <v>0</v>
      </c>
      <c r="H10" s="136">
        <f t="shared" si="5"/>
        <v>363627.28899999999</v>
      </c>
      <c r="I10" s="136">
        <f t="shared" si="8"/>
        <v>0</v>
      </c>
      <c r="J10" s="136">
        <f t="shared" si="9"/>
        <v>0</v>
      </c>
      <c r="K10" s="136">
        <f t="shared" si="6"/>
        <v>1548941.3373699104</v>
      </c>
      <c r="L10" s="109">
        <f t="shared" si="7"/>
        <v>2201788.3759022052</v>
      </c>
      <c r="M10" s="111">
        <v>649</v>
      </c>
      <c r="N10" s="103">
        <v>756</v>
      </c>
      <c r="O10" s="103"/>
      <c r="P10" s="103"/>
      <c r="Q10" s="104">
        <v>2.2999999999999998</v>
      </c>
      <c r="R10" s="103">
        <v>892</v>
      </c>
      <c r="S10" s="103"/>
      <c r="T10" s="103">
        <v>250</v>
      </c>
      <c r="U10" s="103">
        <v>445</v>
      </c>
      <c r="V10" s="104"/>
      <c r="W10" s="103">
        <v>228206</v>
      </c>
      <c r="X10" s="103">
        <v>190397</v>
      </c>
      <c r="Y10" s="104">
        <v>5740</v>
      </c>
      <c r="Z10" s="110">
        <v>0</v>
      </c>
      <c r="AA10" s="110">
        <v>127</v>
      </c>
      <c r="AB10" s="110"/>
      <c r="AC10" s="110"/>
      <c r="AD10" s="110"/>
      <c r="AE10" s="110"/>
      <c r="AF10" s="110"/>
      <c r="AG10" s="110"/>
      <c r="AH10" s="110">
        <v>17475</v>
      </c>
      <c r="AI10" s="110">
        <v>1618454</v>
      </c>
      <c r="AJ10" s="212" t="s">
        <v>471</v>
      </c>
      <c r="AK10" s="213">
        <v>22652</v>
      </c>
      <c r="AL10" s="214">
        <v>991.3</v>
      </c>
      <c r="AM10" s="214">
        <v>416</v>
      </c>
      <c r="AN10" s="215">
        <v>2.2850801977201653E-2</v>
      </c>
      <c r="AO10" s="111">
        <v>58220.79</v>
      </c>
      <c r="AP10" s="103">
        <v>91685569.359999999</v>
      </c>
      <c r="AQ10" s="104">
        <v>1950653.33</v>
      </c>
      <c r="AR10" s="105">
        <v>93694443.480000004</v>
      </c>
      <c r="AS10" s="147">
        <v>31.437845115942</v>
      </c>
    </row>
    <row r="11" spans="1:45" x14ac:dyDescent="0.2">
      <c r="A11" s="99" t="s">
        <v>50</v>
      </c>
      <c r="B11" s="99" t="s">
        <v>336</v>
      </c>
      <c r="C11" s="102">
        <f t="shared" si="0"/>
        <v>2352742.6398029998</v>
      </c>
      <c r="D11" s="136">
        <f t="shared" si="1"/>
        <v>1204171.8598</v>
      </c>
      <c r="E11" s="136">
        <f t="shared" si="2"/>
        <v>434234.48019999999</v>
      </c>
      <c r="F11" s="136">
        <f t="shared" si="3"/>
        <v>174295.47500000001</v>
      </c>
      <c r="G11" s="136">
        <f t="shared" si="4"/>
        <v>2038527.7176032676</v>
      </c>
      <c r="H11" s="136">
        <f t="shared" si="5"/>
        <v>0</v>
      </c>
      <c r="I11" s="136">
        <f t="shared" si="8"/>
        <v>816943.01553199999</v>
      </c>
      <c r="J11" s="136">
        <f t="shared" si="9"/>
        <v>407489.10362000001</v>
      </c>
      <c r="K11" s="136">
        <f t="shared" si="6"/>
        <v>1252459.1471606679</v>
      </c>
      <c r="L11" s="109">
        <f t="shared" si="7"/>
        <v>2564616.9665318676</v>
      </c>
      <c r="M11" s="111">
        <v>77.900000000000006</v>
      </c>
      <c r="N11" s="103">
        <v>401.47</v>
      </c>
      <c r="O11" s="103"/>
      <c r="P11" s="103"/>
      <c r="Q11" s="104">
        <v>2.5</v>
      </c>
      <c r="R11" s="103"/>
      <c r="S11" s="103">
        <v>58</v>
      </c>
      <c r="T11" s="103">
        <v>5</v>
      </c>
      <c r="U11" s="103">
        <v>1405</v>
      </c>
      <c r="V11" s="104"/>
      <c r="W11" s="103"/>
      <c r="X11" s="103">
        <v>171046</v>
      </c>
      <c r="Y11" s="104">
        <v>28475</v>
      </c>
      <c r="Z11" s="110">
        <v>2038527.7176032676</v>
      </c>
      <c r="AA11" s="110"/>
      <c r="AB11" s="110"/>
      <c r="AC11" s="110">
        <v>101.78</v>
      </c>
      <c r="AD11" s="110"/>
      <c r="AE11" s="110">
        <v>71.239999999999995</v>
      </c>
      <c r="AF11" s="110"/>
      <c r="AG11" s="110"/>
      <c r="AH11" s="110">
        <v>10194</v>
      </c>
      <c r="AI11" s="110">
        <v>1368837</v>
      </c>
      <c r="AJ11" s="212" t="s">
        <v>472</v>
      </c>
      <c r="AK11" s="213">
        <v>15914</v>
      </c>
      <c r="AL11" s="214">
        <v>394.57</v>
      </c>
      <c r="AM11" s="214">
        <v>87.3</v>
      </c>
      <c r="AN11" s="215">
        <v>4.0332513875864867E-2</v>
      </c>
      <c r="AO11" s="111">
        <v>955218.74</v>
      </c>
      <c r="AP11" s="103">
        <v>51651924.600000001</v>
      </c>
      <c r="AQ11" s="104">
        <v>1829706.67</v>
      </c>
      <c r="AR11" s="105">
        <v>54436850.009999998</v>
      </c>
      <c r="AS11" s="147">
        <v>37.9198472237033</v>
      </c>
    </row>
    <row r="12" spans="1:45" x14ac:dyDescent="0.2">
      <c r="A12" s="99" t="s">
        <v>52</v>
      </c>
      <c r="B12" s="99" t="s">
        <v>337</v>
      </c>
      <c r="C12" s="102">
        <f t="shared" si="0"/>
        <v>6983.9567999999999</v>
      </c>
      <c r="D12" s="136">
        <f t="shared" si="1"/>
        <v>7168147.7657000003</v>
      </c>
      <c r="E12" s="136">
        <f t="shared" si="2"/>
        <v>0</v>
      </c>
      <c r="F12" s="136">
        <f t="shared" si="3"/>
        <v>257082.00000000003</v>
      </c>
      <c r="G12" s="136">
        <f t="shared" si="4"/>
        <v>75036889.735037699</v>
      </c>
      <c r="H12" s="136">
        <f t="shared" si="5"/>
        <v>0</v>
      </c>
      <c r="I12" s="136">
        <f t="shared" si="8"/>
        <v>25037526.850699998</v>
      </c>
      <c r="J12" s="136">
        <f t="shared" si="9"/>
        <v>29894561.658</v>
      </c>
      <c r="K12" s="136">
        <f t="shared" si="6"/>
        <v>74760.498561130677</v>
      </c>
      <c r="L12" s="109">
        <f t="shared" si="7"/>
        <v>15130293.843627939</v>
      </c>
      <c r="M12" s="111">
        <v>3</v>
      </c>
      <c r="N12" s="103"/>
      <c r="O12" s="103"/>
      <c r="P12" s="103"/>
      <c r="Q12" s="104"/>
      <c r="R12" s="103"/>
      <c r="S12" s="103"/>
      <c r="T12" s="103"/>
      <c r="U12" s="103">
        <v>1111</v>
      </c>
      <c r="V12" s="104">
        <v>31778</v>
      </c>
      <c r="W12" s="103"/>
      <c r="X12" s="103"/>
      <c r="Y12" s="104">
        <v>42000</v>
      </c>
      <c r="Z12" s="110">
        <v>75036889.735037699</v>
      </c>
      <c r="AA12" s="110"/>
      <c r="AB12" s="110"/>
      <c r="AC12" s="110">
        <v>31668</v>
      </c>
      <c r="AD12" s="110"/>
      <c r="AE12" s="110">
        <v>601</v>
      </c>
      <c r="AF12" s="110"/>
      <c r="AG12" s="110">
        <v>14833</v>
      </c>
      <c r="AH12" s="110">
        <v>8</v>
      </c>
      <c r="AI12" s="110">
        <v>45883659</v>
      </c>
      <c r="AJ12" s="212" t="s">
        <v>473</v>
      </c>
      <c r="AK12" s="213">
        <v>8</v>
      </c>
      <c r="AL12" s="214">
        <v>3</v>
      </c>
      <c r="AM12" s="214"/>
      <c r="AN12" s="215">
        <v>2.6666666666666666E-3</v>
      </c>
      <c r="AO12" s="111">
        <v>235780626.28999999</v>
      </c>
      <c r="AP12" s="103">
        <v>8089595.4000000004</v>
      </c>
      <c r="AQ12" s="104">
        <v>4696705.33</v>
      </c>
      <c r="AR12" s="105">
        <v>248566927.02000001</v>
      </c>
      <c r="AS12" s="147">
        <v>23.3053285406091</v>
      </c>
    </row>
    <row r="13" spans="1:45" x14ac:dyDescent="0.2">
      <c r="A13" s="99" t="s">
        <v>54</v>
      </c>
      <c r="B13" s="99" t="s">
        <v>338</v>
      </c>
      <c r="C13" s="102">
        <f t="shared" si="0"/>
        <v>218293.011894</v>
      </c>
      <c r="D13" s="136">
        <f t="shared" si="1"/>
        <v>4642386.1726000002</v>
      </c>
      <c r="E13" s="136">
        <f t="shared" si="2"/>
        <v>0</v>
      </c>
      <c r="F13" s="136">
        <f t="shared" si="3"/>
        <v>911416.9</v>
      </c>
      <c r="G13" s="136">
        <f t="shared" si="4"/>
        <v>21984335.771407068</v>
      </c>
      <c r="H13" s="136">
        <f t="shared" si="5"/>
        <v>0</v>
      </c>
      <c r="I13" s="136">
        <f t="shared" si="8"/>
        <v>7544749.1195</v>
      </c>
      <c r="J13" s="136">
        <f t="shared" si="9"/>
        <v>15927654.647399999</v>
      </c>
      <c r="K13" s="136">
        <f t="shared" si="6"/>
        <v>81634.571232638642</v>
      </c>
      <c r="L13" s="109">
        <f t="shared" si="7"/>
        <v>6594137.8181154057</v>
      </c>
      <c r="M13" s="111">
        <v>19.82</v>
      </c>
      <c r="N13" s="103">
        <v>34.92</v>
      </c>
      <c r="O13" s="103">
        <v>2.82</v>
      </c>
      <c r="P13" s="103"/>
      <c r="Q13" s="104"/>
      <c r="R13" s="103"/>
      <c r="S13" s="103"/>
      <c r="T13" s="103"/>
      <c r="U13" s="103">
        <v>3000</v>
      </c>
      <c r="V13" s="104">
        <v>17222</v>
      </c>
      <c r="W13" s="103"/>
      <c r="X13" s="103"/>
      <c r="Y13" s="104">
        <v>148900</v>
      </c>
      <c r="Z13" s="110">
        <v>21984335.771407068</v>
      </c>
      <c r="AA13" s="110"/>
      <c r="AB13" s="110"/>
      <c r="AC13" s="110">
        <v>8870</v>
      </c>
      <c r="AD13" s="110"/>
      <c r="AE13" s="110"/>
      <c r="AF13" s="110"/>
      <c r="AG13" s="110">
        <v>7986</v>
      </c>
      <c r="AH13" s="110">
        <v>10</v>
      </c>
      <c r="AI13" s="110">
        <v>13108404</v>
      </c>
      <c r="AJ13" s="212" t="s">
        <v>473</v>
      </c>
      <c r="AK13" s="213">
        <v>10</v>
      </c>
      <c r="AL13" s="214">
        <v>57.56</v>
      </c>
      <c r="AM13" s="214"/>
      <c r="AN13" s="215">
        <v>1.7373175816539263E-4</v>
      </c>
      <c r="AO13" s="111">
        <v>52701654.18</v>
      </c>
      <c r="AP13" s="103">
        <v>31057805.210000001</v>
      </c>
      <c r="AQ13" s="104">
        <v>1991704.19</v>
      </c>
      <c r="AR13" s="105">
        <v>85751163.579999998</v>
      </c>
      <c r="AS13" s="147">
        <v>36.507135080281401</v>
      </c>
    </row>
    <row r="14" spans="1:45" x14ac:dyDescent="0.2">
      <c r="A14" s="99" t="s">
        <v>56</v>
      </c>
      <c r="B14" s="99" t="s">
        <v>339</v>
      </c>
      <c r="C14" s="102">
        <f t="shared" si="0"/>
        <v>2953423.8422730002</v>
      </c>
      <c r="D14" s="136">
        <f t="shared" si="1"/>
        <v>3333464.4147999999</v>
      </c>
      <c r="E14" s="136">
        <f t="shared" si="2"/>
        <v>4315.79</v>
      </c>
      <c r="F14" s="136">
        <f t="shared" si="3"/>
        <v>275445</v>
      </c>
      <c r="G14" s="136">
        <f t="shared" si="4"/>
        <v>10590989.810142228</v>
      </c>
      <c r="H14" s="136">
        <f t="shared" si="5"/>
        <v>0</v>
      </c>
      <c r="I14" s="136">
        <f t="shared" si="8"/>
        <v>1096839.4235499999</v>
      </c>
      <c r="J14" s="136">
        <f t="shared" si="9"/>
        <v>1649126.3855100002</v>
      </c>
      <c r="K14" s="136">
        <f t="shared" si="6"/>
        <v>1563648.8018988639</v>
      </c>
      <c r="L14" s="109">
        <f t="shared" si="7"/>
        <v>3067202.6380680925</v>
      </c>
      <c r="M14" s="111">
        <v>342.84</v>
      </c>
      <c r="N14" s="103">
        <v>544.35</v>
      </c>
      <c r="O14" s="103"/>
      <c r="P14" s="103"/>
      <c r="Q14" s="104">
        <v>0.56999999999999995</v>
      </c>
      <c r="R14" s="103">
        <v>34</v>
      </c>
      <c r="S14" s="103">
        <v>91</v>
      </c>
      <c r="T14" s="103">
        <v>88</v>
      </c>
      <c r="U14" s="103">
        <v>107</v>
      </c>
      <c r="V14" s="104">
        <v>680</v>
      </c>
      <c r="W14" s="103"/>
      <c r="X14" s="103">
        <v>1700</v>
      </c>
      <c r="Y14" s="104">
        <v>45000</v>
      </c>
      <c r="Z14" s="110">
        <v>10590989.810142228</v>
      </c>
      <c r="AA14" s="110"/>
      <c r="AB14" s="110">
        <v>1100.5</v>
      </c>
      <c r="AC14" s="110"/>
      <c r="AD14" s="110">
        <v>31.6</v>
      </c>
      <c r="AE14" s="110">
        <v>1100.5</v>
      </c>
      <c r="AF14" s="110"/>
      <c r="AG14" s="110">
        <v>110.2</v>
      </c>
      <c r="AH14" s="110">
        <v>17899</v>
      </c>
      <c r="AI14" s="110">
        <v>1641524</v>
      </c>
      <c r="AJ14" s="212" t="s">
        <v>472</v>
      </c>
      <c r="AK14" s="213">
        <v>27050</v>
      </c>
      <c r="AL14" s="214">
        <v>692.36</v>
      </c>
      <c r="AM14" s="214">
        <v>195.4</v>
      </c>
      <c r="AN14" s="215">
        <v>3.9069270321797911E-2</v>
      </c>
      <c r="AO14" s="111">
        <v>7554301.2300000004</v>
      </c>
      <c r="AP14" s="103">
        <v>65501082.270000003</v>
      </c>
      <c r="AQ14" s="104">
        <v>1131325.33</v>
      </c>
      <c r="AR14" s="105">
        <v>74186708.829999998</v>
      </c>
      <c r="AS14" s="147">
        <v>38.189243421515499</v>
      </c>
    </row>
    <row r="15" spans="1:45" ht="14.25" customHeight="1" x14ac:dyDescent="0.2">
      <c r="A15" s="99" t="s">
        <v>58</v>
      </c>
      <c r="B15" s="99" t="s">
        <v>340</v>
      </c>
      <c r="C15" s="102">
        <f t="shared" si="0"/>
        <v>2197409.8424</v>
      </c>
      <c r="D15" s="136">
        <f t="shared" si="1"/>
        <v>863883.93150000006</v>
      </c>
      <c r="E15" s="136">
        <f t="shared" si="2"/>
        <v>484768.79389999999</v>
      </c>
      <c r="F15" s="136">
        <f t="shared" si="3"/>
        <v>267408.12700000004</v>
      </c>
      <c r="G15" s="136">
        <f t="shared" si="4"/>
        <v>0</v>
      </c>
      <c r="H15" s="136">
        <f t="shared" si="5"/>
        <v>0</v>
      </c>
      <c r="I15" s="136">
        <f t="shared" si="8"/>
        <v>0</v>
      </c>
      <c r="J15" s="136">
        <f t="shared" si="9"/>
        <v>0</v>
      </c>
      <c r="K15" s="136">
        <f t="shared" si="6"/>
        <v>1007154.6813915101</v>
      </c>
      <c r="L15" s="109">
        <f t="shared" si="7"/>
        <v>2410520.2147001498</v>
      </c>
      <c r="M15" s="111">
        <v>17</v>
      </c>
      <c r="N15" s="103">
        <v>206</v>
      </c>
      <c r="O15" s="103">
        <v>36</v>
      </c>
      <c r="P15" s="103"/>
      <c r="Q15" s="104">
        <v>3</v>
      </c>
      <c r="R15" s="103">
        <v>3</v>
      </c>
      <c r="S15" s="103">
        <v>1</v>
      </c>
      <c r="T15" s="103">
        <v>20</v>
      </c>
      <c r="U15" s="103">
        <v>1200</v>
      </c>
      <c r="V15" s="104"/>
      <c r="W15" s="103">
        <v>49128</v>
      </c>
      <c r="X15" s="103">
        <v>162137</v>
      </c>
      <c r="Y15" s="104">
        <v>43687</v>
      </c>
      <c r="Z15" s="110">
        <v>0</v>
      </c>
      <c r="AA15" s="110"/>
      <c r="AB15" s="110"/>
      <c r="AC15" s="110"/>
      <c r="AD15" s="110"/>
      <c r="AE15" s="110"/>
      <c r="AF15" s="110"/>
      <c r="AG15" s="110"/>
      <c r="AH15" s="110">
        <v>5864</v>
      </c>
      <c r="AI15" s="110">
        <v>1762867</v>
      </c>
      <c r="AJ15" s="212" t="s">
        <v>471</v>
      </c>
      <c r="AK15" s="213">
        <v>22297</v>
      </c>
      <c r="AL15" s="214">
        <v>158</v>
      </c>
      <c r="AM15" s="214">
        <v>104</v>
      </c>
      <c r="AN15" s="215">
        <v>0.14112025316455695</v>
      </c>
      <c r="AO15" s="111"/>
      <c r="AP15" s="103">
        <v>32645678.530000001</v>
      </c>
      <c r="AQ15" s="104">
        <v>72922.36</v>
      </c>
      <c r="AR15" s="105">
        <v>32718600.890000001</v>
      </c>
      <c r="AS15" s="147">
        <v>48.163600065681003</v>
      </c>
    </row>
    <row r="16" spans="1:45" x14ac:dyDescent="0.2">
      <c r="A16" s="99" t="s">
        <v>60</v>
      </c>
      <c r="B16" s="99" t="s">
        <v>341</v>
      </c>
      <c r="C16" s="102">
        <f t="shared" si="0"/>
        <v>2920907.6115999999</v>
      </c>
      <c r="D16" s="136">
        <f t="shared" si="1"/>
        <v>2275978.9612000003</v>
      </c>
      <c r="E16" s="136">
        <f t="shared" si="2"/>
        <v>148589.1458</v>
      </c>
      <c r="F16" s="136">
        <f t="shared" si="3"/>
        <v>164042.80000000002</v>
      </c>
      <c r="G16" s="136">
        <f t="shared" si="4"/>
        <v>5771386.8850503592</v>
      </c>
      <c r="H16" s="136">
        <f t="shared" si="5"/>
        <v>0</v>
      </c>
      <c r="I16" s="136">
        <f t="shared" si="8"/>
        <v>1229370.2436000002</v>
      </c>
      <c r="J16" s="136">
        <f t="shared" si="9"/>
        <v>1400454.1771</v>
      </c>
      <c r="K16" s="136">
        <f t="shared" si="6"/>
        <v>1358327.301735996</v>
      </c>
      <c r="L16" s="109">
        <f t="shared" si="7"/>
        <v>2222376.8433390451</v>
      </c>
      <c r="M16" s="111">
        <v>204</v>
      </c>
      <c r="N16" s="103">
        <v>386</v>
      </c>
      <c r="O16" s="103">
        <v>48</v>
      </c>
      <c r="P16" s="103"/>
      <c r="Q16" s="104">
        <v>1</v>
      </c>
      <c r="R16" s="103">
        <v>6</v>
      </c>
      <c r="S16" s="103">
        <v>20</v>
      </c>
      <c r="T16" s="103">
        <v>61</v>
      </c>
      <c r="U16" s="103">
        <v>1957</v>
      </c>
      <c r="V16" s="104"/>
      <c r="W16" s="103">
        <v>30000</v>
      </c>
      <c r="X16" s="103">
        <v>40934</v>
      </c>
      <c r="Y16" s="104">
        <v>26800</v>
      </c>
      <c r="Z16" s="110">
        <v>5771386.8850503592</v>
      </c>
      <c r="AA16" s="110"/>
      <c r="AB16" s="110">
        <v>463</v>
      </c>
      <c r="AC16" s="110"/>
      <c r="AD16" s="110">
        <v>218</v>
      </c>
      <c r="AE16" s="110"/>
      <c r="AF16" s="110"/>
      <c r="AG16" s="110">
        <v>545</v>
      </c>
      <c r="AH16" s="110">
        <v>12524</v>
      </c>
      <c r="AI16" s="110">
        <v>1183603</v>
      </c>
      <c r="AJ16" s="212" t="s">
        <v>472</v>
      </c>
      <c r="AK16" s="213">
        <v>16807</v>
      </c>
      <c r="AL16" s="214">
        <v>461</v>
      </c>
      <c r="AM16" s="214">
        <v>178</v>
      </c>
      <c r="AN16" s="215">
        <v>3.645770065075922E-2</v>
      </c>
      <c r="AO16" s="111">
        <v>5157527.7699999996</v>
      </c>
      <c r="AP16" s="103">
        <v>53253105.670000002</v>
      </c>
      <c r="AQ16" s="104">
        <v>1407102.86</v>
      </c>
      <c r="AR16" s="105">
        <v>59817736.299999997</v>
      </c>
      <c r="AS16" s="147">
        <v>36.5213804675505</v>
      </c>
    </row>
    <row r="17" spans="1:45" x14ac:dyDescent="0.2">
      <c r="A17" s="99" t="s">
        <v>62</v>
      </c>
      <c r="B17" s="99" t="s">
        <v>342</v>
      </c>
      <c r="C17" s="102">
        <f t="shared" si="0"/>
        <v>3376733.0475069997</v>
      </c>
      <c r="D17" s="136">
        <f t="shared" si="1"/>
        <v>4583725.5708000008</v>
      </c>
      <c r="E17" s="136">
        <f t="shared" si="2"/>
        <v>461031.40789999999</v>
      </c>
      <c r="F17" s="136">
        <f t="shared" si="3"/>
        <v>151604.92800000001</v>
      </c>
      <c r="G17" s="136">
        <f t="shared" si="4"/>
        <v>4817318.7306073718</v>
      </c>
      <c r="H17" s="136">
        <f t="shared" si="5"/>
        <v>8589.6209999999992</v>
      </c>
      <c r="I17" s="136">
        <f t="shared" si="8"/>
        <v>1281596.7642100002</v>
      </c>
      <c r="J17" s="136">
        <f t="shared" si="9"/>
        <v>945897.15015000012</v>
      </c>
      <c r="K17" s="136">
        <f t="shared" si="6"/>
        <v>1465773.0419836114</v>
      </c>
      <c r="L17" s="109">
        <f t="shared" si="7"/>
        <v>2911235.1791272257</v>
      </c>
      <c r="M17" s="111">
        <v>142.03</v>
      </c>
      <c r="N17" s="103">
        <v>481.58</v>
      </c>
      <c r="O17" s="103">
        <v>55.91</v>
      </c>
      <c r="P17" s="103"/>
      <c r="Q17" s="104">
        <v>1.45</v>
      </c>
      <c r="R17" s="103">
        <v>59</v>
      </c>
      <c r="S17" s="103">
        <v>47</v>
      </c>
      <c r="T17" s="103">
        <v>96</v>
      </c>
      <c r="U17" s="103">
        <v>4137</v>
      </c>
      <c r="V17" s="104">
        <v>1650</v>
      </c>
      <c r="W17" s="103">
        <v>42734</v>
      </c>
      <c r="X17" s="103">
        <v>156537</v>
      </c>
      <c r="Y17" s="104">
        <v>24768</v>
      </c>
      <c r="Z17" s="110">
        <v>4817318.7306073718</v>
      </c>
      <c r="AA17" s="110">
        <v>3</v>
      </c>
      <c r="AB17" s="110">
        <v>341.3</v>
      </c>
      <c r="AC17" s="110"/>
      <c r="AD17" s="110">
        <v>269.8</v>
      </c>
      <c r="AE17" s="110">
        <v>611.1</v>
      </c>
      <c r="AF17" s="110"/>
      <c r="AG17" s="110"/>
      <c r="AH17" s="110">
        <v>15192</v>
      </c>
      <c r="AI17" s="110">
        <v>1556823</v>
      </c>
      <c r="AJ17" s="212" t="s">
        <v>472</v>
      </c>
      <c r="AK17" s="213">
        <v>20413</v>
      </c>
      <c r="AL17" s="214">
        <v>435.78</v>
      </c>
      <c r="AM17" s="214">
        <v>245.19</v>
      </c>
      <c r="AN17" s="215">
        <v>4.6842443434760662E-2</v>
      </c>
      <c r="AO17" s="111">
        <v>3984339.14</v>
      </c>
      <c r="AP17" s="103">
        <v>67870534.560000002</v>
      </c>
      <c r="AQ17" s="104">
        <v>1005682.17</v>
      </c>
      <c r="AR17" s="105">
        <v>72860555.870000005</v>
      </c>
      <c r="AS17" s="147">
        <v>36.520210861362202</v>
      </c>
    </row>
    <row r="18" spans="1:45" x14ac:dyDescent="0.2">
      <c r="A18" s="99" t="s">
        <v>64</v>
      </c>
      <c r="B18" s="99" t="s">
        <v>343</v>
      </c>
      <c r="C18" s="102">
        <f t="shared" si="0"/>
        <v>12189437.805183001</v>
      </c>
      <c r="D18" s="136">
        <f t="shared" si="1"/>
        <v>5805624.0305000003</v>
      </c>
      <c r="E18" s="136">
        <f t="shared" si="2"/>
        <v>1524444.0499</v>
      </c>
      <c r="F18" s="136">
        <f t="shared" si="3"/>
        <v>595438.63800000004</v>
      </c>
      <c r="G18" s="136">
        <f t="shared" si="4"/>
        <v>17283068.730397627</v>
      </c>
      <c r="H18" s="136">
        <f t="shared" si="5"/>
        <v>0</v>
      </c>
      <c r="I18" s="136">
        <f t="shared" si="8"/>
        <v>1573194.9725570001</v>
      </c>
      <c r="J18" s="136">
        <f t="shared" si="9"/>
        <v>1773335.7526850002</v>
      </c>
      <c r="K18" s="136">
        <f t="shared" si="6"/>
        <v>1992463.2105858857</v>
      </c>
      <c r="L18" s="109">
        <f t="shared" si="7"/>
        <v>6888219.6694396166</v>
      </c>
      <c r="M18" s="111">
        <v>678.07</v>
      </c>
      <c r="N18" s="103">
        <v>1357.29</v>
      </c>
      <c r="O18" s="103">
        <v>74.739999999999995</v>
      </c>
      <c r="P18" s="103"/>
      <c r="Q18" s="104">
        <v>15.96</v>
      </c>
      <c r="R18" s="103">
        <v>5</v>
      </c>
      <c r="S18" s="103">
        <v>64</v>
      </c>
      <c r="T18" s="103">
        <v>217</v>
      </c>
      <c r="U18" s="103">
        <v>110</v>
      </c>
      <c r="V18" s="104"/>
      <c r="W18" s="103">
        <v>388776</v>
      </c>
      <c r="X18" s="103">
        <v>372457</v>
      </c>
      <c r="Y18" s="104">
        <v>97278</v>
      </c>
      <c r="Z18" s="110">
        <v>17283068.730397627</v>
      </c>
      <c r="AA18" s="110"/>
      <c r="AB18" s="110">
        <v>553.73</v>
      </c>
      <c r="AC18" s="110">
        <v>887.04</v>
      </c>
      <c r="AD18" s="110"/>
      <c r="AE18" s="110">
        <v>1440.77</v>
      </c>
      <c r="AF18" s="110"/>
      <c r="AG18" s="110"/>
      <c r="AH18" s="110">
        <v>33100</v>
      </c>
      <c r="AI18" s="110">
        <v>3731868</v>
      </c>
      <c r="AJ18" s="212" t="s">
        <v>472</v>
      </c>
      <c r="AK18" s="213">
        <v>35077</v>
      </c>
      <c r="AL18" s="214">
        <v>1450.71</v>
      </c>
      <c r="AM18" s="214">
        <v>675.35</v>
      </c>
      <c r="AN18" s="215">
        <v>2.4179195014854795E-2</v>
      </c>
      <c r="AO18" s="111">
        <v>15001243.57</v>
      </c>
      <c r="AP18" s="103">
        <v>220706831.06999999</v>
      </c>
      <c r="AQ18" s="104">
        <v>3450991.57</v>
      </c>
      <c r="AR18" s="105">
        <v>239159066.21000001</v>
      </c>
      <c r="AS18" s="147">
        <v>36.366787603824299</v>
      </c>
    </row>
    <row r="19" spans="1:45" x14ac:dyDescent="0.2">
      <c r="A19" s="99" t="s">
        <v>66</v>
      </c>
      <c r="B19" s="99" t="s">
        <v>344</v>
      </c>
      <c r="C19" s="102">
        <f t="shared" si="0"/>
        <v>12181138.495275</v>
      </c>
      <c r="D19" s="136">
        <f t="shared" si="1"/>
        <v>8019539.3251400003</v>
      </c>
      <c r="E19" s="136">
        <f t="shared" si="2"/>
        <v>1455633.5939000002</v>
      </c>
      <c r="F19" s="136">
        <f t="shared" si="3"/>
        <v>242318.14800000002</v>
      </c>
      <c r="G19" s="136">
        <f t="shared" si="4"/>
        <v>37614633.866692834</v>
      </c>
      <c r="H19" s="136">
        <f t="shared" si="5"/>
        <v>22905.655999999999</v>
      </c>
      <c r="I19" s="136">
        <f t="shared" si="8"/>
        <v>5612875.9714000002</v>
      </c>
      <c r="J19" s="136">
        <f t="shared" si="9"/>
        <v>3032170.9851000002</v>
      </c>
      <c r="K19" s="136">
        <f t="shared" si="6"/>
        <v>2428975.5554229524</v>
      </c>
      <c r="L19" s="109">
        <f t="shared" si="7"/>
        <v>15553191.749712259</v>
      </c>
      <c r="M19" s="111">
        <v>822.62</v>
      </c>
      <c r="N19" s="103">
        <v>1884.21</v>
      </c>
      <c r="O19" s="103">
        <v>98.74</v>
      </c>
      <c r="P19" s="103"/>
      <c r="Q19" s="104">
        <v>6.48</v>
      </c>
      <c r="R19" s="103">
        <v>122</v>
      </c>
      <c r="S19" s="103">
        <v>146</v>
      </c>
      <c r="T19" s="103">
        <v>219</v>
      </c>
      <c r="U19" s="103">
        <v>3030.8</v>
      </c>
      <c r="V19" s="104"/>
      <c r="W19" s="103">
        <v>205518</v>
      </c>
      <c r="X19" s="103">
        <v>452837</v>
      </c>
      <c r="Y19" s="104">
        <v>39588</v>
      </c>
      <c r="Z19" s="110">
        <v>37614633.866692834</v>
      </c>
      <c r="AA19" s="110">
        <v>8</v>
      </c>
      <c r="AB19" s="110">
        <v>1049</v>
      </c>
      <c r="AC19" s="110">
        <v>3484</v>
      </c>
      <c r="AD19" s="110">
        <v>1150</v>
      </c>
      <c r="AE19" s="110">
        <v>2703</v>
      </c>
      <c r="AF19" s="110"/>
      <c r="AG19" s="110"/>
      <c r="AH19" s="110">
        <v>54711</v>
      </c>
      <c r="AI19" s="110">
        <v>8530782</v>
      </c>
      <c r="AJ19" s="212" t="s">
        <v>472</v>
      </c>
      <c r="AK19" s="213">
        <v>96565</v>
      </c>
      <c r="AL19" s="214">
        <v>2004.15</v>
      </c>
      <c r="AM19" s="214">
        <v>807.9</v>
      </c>
      <c r="AN19" s="215">
        <v>4.8182521268368139E-2</v>
      </c>
      <c r="AO19" s="111">
        <v>45929396.759999998</v>
      </c>
      <c r="AP19" s="103">
        <v>214523406.09</v>
      </c>
      <c r="AQ19" s="104">
        <v>8745963.8800000008</v>
      </c>
      <c r="AR19" s="105">
        <v>269198766.73000002</v>
      </c>
      <c r="AS19" s="147">
        <v>37.377816598437903</v>
      </c>
    </row>
    <row r="20" spans="1:45" x14ac:dyDescent="0.2">
      <c r="A20" s="99" t="s">
        <v>68</v>
      </c>
      <c r="B20" s="99" t="s">
        <v>345</v>
      </c>
      <c r="C20" s="102">
        <f t="shared" si="0"/>
        <v>4003874.0972199999</v>
      </c>
      <c r="D20" s="136">
        <f t="shared" si="1"/>
        <v>4094485.5961999996</v>
      </c>
      <c r="E20" s="136">
        <f t="shared" si="2"/>
        <v>1332301.9110000001</v>
      </c>
      <c r="F20" s="136">
        <f t="shared" si="3"/>
        <v>28242.294000000002</v>
      </c>
      <c r="G20" s="136">
        <f t="shared" si="4"/>
        <v>10683243.914289221</v>
      </c>
      <c r="H20" s="136">
        <f t="shared" si="5"/>
        <v>42948.104999999996</v>
      </c>
      <c r="I20" s="136">
        <f t="shared" si="8"/>
        <v>1242402.6534000002</v>
      </c>
      <c r="J20" s="136">
        <f t="shared" si="9"/>
        <v>987207.57019999996</v>
      </c>
      <c r="K20" s="136">
        <f t="shared" si="6"/>
        <v>1507673.9095526291</v>
      </c>
      <c r="L20" s="109">
        <f t="shared" si="7"/>
        <v>3313180.363123321</v>
      </c>
      <c r="M20" s="111">
        <v>465</v>
      </c>
      <c r="N20" s="103">
        <v>751</v>
      </c>
      <c r="O20" s="103"/>
      <c r="P20" s="103"/>
      <c r="Q20" s="104">
        <v>0.6</v>
      </c>
      <c r="R20" s="103">
        <v>4</v>
      </c>
      <c r="S20" s="103">
        <v>222</v>
      </c>
      <c r="T20" s="103">
        <v>56</v>
      </c>
      <c r="U20" s="103">
        <v>1000</v>
      </c>
      <c r="V20" s="104"/>
      <c r="W20" s="103">
        <v>249841</v>
      </c>
      <c r="X20" s="103">
        <v>378260</v>
      </c>
      <c r="Y20" s="104">
        <v>4614</v>
      </c>
      <c r="Z20" s="110">
        <v>10683243.914289221</v>
      </c>
      <c r="AA20" s="110">
        <v>15</v>
      </c>
      <c r="AB20" s="110">
        <v>492</v>
      </c>
      <c r="AC20" s="110"/>
      <c r="AD20" s="110">
        <v>221</v>
      </c>
      <c r="AE20" s="110">
        <v>492</v>
      </c>
      <c r="AF20" s="110"/>
      <c r="AG20" s="110">
        <v>82</v>
      </c>
      <c r="AH20" s="110">
        <v>16318</v>
      </c>
      <c r="AI20" s="110">
        <v>1775238</v>
      </c>
      <c r="AJ20" s="212" t="s">
        <v>472</v>
      </c>
      <c r="AK20" s="213">
        <v>20820</v>
      </c>
      <c r="AL20" s="214">
        <v>738.6</v>
      </c>
      <c r="AM20" s="214">
        <v>478</v>
      </c>
      <c r="AN20" s="215">
        <v>2.8188464662875713E-2</v>
      </c>
      <c r="AO20" s="111">
        <v>9768607.5999999996</v>
      </c>
      <c r="AP20" s="103">
        <v>94279513.349999994</v>
      </c>
      <c r="AQ20" s="104">
        <v>1031800</v>
      </c>
      <c r="AR20" s="105">
        <v>105079920.95</v>
      </c>
      <c r="AS20" s="147">
        <v>34.590531454969003</v>
      </c>
    </row>
    <row r="21" spans="1:45" x14ac:dyDescent="0.2">
      <c r="A21" s="99" t="s">
        <v>70</v>
      </c>
      <c r="B21" s="99" t="s">
        <v>346</v>
      </c>
      <c r="C21" s="102">
        <f t="shared" si="0"/>
        <v>2930690.0457840003</v>
      </c>
      <c r="D21" s="136">
        <f t="shared" si="1"/>
        <v>3787828.2460000003</v>
      </c>
      <c r="E21" s="136">
        <f t="shared" si="2"/>
        <v>317337.5</v>
      </c>
      <c r="F21" s="136">
        <f t="shared" si="3"/>
        <v>41530.985000000001</v>
      </c>
      <c r="G21" s="136">
        <f t="shared" si="4"/>
        <v>0</v>
      </c>
      <c r="H21" s="136">
        <f t="shared" si="5"/>
        <v>194698.076</v>
      </c>
      <c r="I21" s="136">
        <f t="shared" si="8"/>
        <v>0</v>
      </c>
      <c r="J21" s="136">
        <f t="shared" si="9"/>
        <v>0</v>
      </c>
      <c r="K21" s="136">
        <f t="shared" si="6"/>
        <v>1383616.7810122056</v>
      </c>
      <c r="L21" s="109">
        <f t="shared" si="7"/>
        <v>1882266.0498292428</v>
      </c>
      <c r="M21" s="111">
        <v>261.89999999999998</v>
      </c>
      <c r="N21" s="103">
        <v>429.3</v>
      </c>
      <c r="O21" s="103"/>
      <c r="P21" s="103"/>
      <c r="Q21" s="104">
        <v>2.67</v>
      </c>
      <c r="R21" s="103">
        <v>219</v>
      </c>
      <c r="S21" s="103"/>
      <c r="T21" s="103">
        <v>136</v>
      </c>
      <c r="U21" s="103"/>
      <c r="V21" s="104"/>
      <c r="W21" s="103"/>
      <c r="X21" s="103">
        <v>125000</v>
      </c>
      <c r="Y21" s="104">
        <v>6785</v>
      </c>
      <c r="Z21" s="110">
        <v>0</v>
      </c>
      <c r="AA21" s="110">
        <v>68</v>
      </c>
      <c r="AB21" s="110"/>
      <c r="AC21" s="110"/>
      <c r="AD21" s="110"/>
      <c r="AE21" s="110"/>
      <c r="AF21" s="110"/>
      <c r="AG21" s="110"/>
      <c r="AH21" s="110">
        <v>13124</v>
      </c>
      <c r="AI21" s="110">
        <v>1395860.5</v>
      </c>
      <c r="AJ21" s="212" t="s">
        <v>471</v>
      </c>
      <c r="AK21" s="213">
        <v>13124</v>
      </c>
      <c r="AL21" s="214">
        <v>481.97</v>
      </c>
      <c r="AM21" s="214">
        <v>211.9</v>
      </c>
      <c r="AN21" s="215">
        <v>2.7229910575347013E-2</v>
      </c>
      <c r="AO21" s="111"/>
      <c r="AP21" s="103">
        <v>60843512.130000003</v>
      </c>
      <c r="AQ21" s="104">
        <v>225000</v>
      </c>
      <c r="AR21" s="105">
        <v>61068512.130000003</v>
      </c>
      <c r="AS21" s="147">
        <v>36.1975830658902</v>
      </c>
    </row>
    <row r="22" spans="1:45" x14ac:dyDescent="0.2">
      <c r="A22" s="99" t="s">
        <v>72</v>
      </c>
      <c r="B22" s="99" t="s">
        <v>347</v>
      </c>
      <c r="C22" s="102">
        <f t="shared" si="0"/>
        <v>0</v>
      </c>
      <c r="D22" s="136">
        <f t="shared" si="1"/>
        <v>0</v>
      </c>
      <c r="E22" s="136">
        <f t="shared" si="2"/>
        <v>0</v>
      </c>
      <c r="F22" s="136">
        <f t="shared" si="3"/>
        <v>55854.125000000007</v>
      </c>
      <c r="G22" s="136">
        <f t="shared" si="4"/>
        <v>21415695.745088711</v>
      </c>
      <c r="H22" s="136">
        <f t="shared" si="5"/>
        <v>0</v>
      </c>
      <c r="I22" s="136">
        <f t="shared" si="8"/>
        <v>2102972.3150300002</v>
      </c>
      <c r="J22" s="136">
        <f t="shared" si="9"/>
        <v>1653174.3812500001</v>
      </c>
      <c r="K22" s="136">
        <f t="shared" si="6"/>
        <v>50787.322169710002</v>
      </c>
      <c r="L22" s="109">
        <f t="shared" si="7"/>
        <v>1981847.4671852139</v>
      </c>
      <c r="M22" s="111"/>
      <c r="N22" s="103"/>
      <c r="O22" s="103"/>
      <c r="P22" s="103"/>
      <c r="Q22" s="104"/>
      <c r="R22" s="103"/>
      <c r="S22" s="103"/>
      <c r="T22" s="103"/>
      <c r="U22" s="103"/>
      <c r="V22" s="104"/>
      <c r="W22" s="103"/>
      <c r="X22" s="103"/>
      <c r="Y22" s="104">
        <v>9125</v>
      </c>
      <c r="Z22" s="110">
        <v>21415695.745088711</v>
      </c>
      <c r="AA22" s="110"/>
      <c r="AB22" s="110">
        <v>141.9</v>
      </c>
      <c r="AC22" s="110">
        <v>889</v>
      </c>
      <c r="AD22" s="110">
        <v>387</v>
      </c>
      <c r="AE22" s="110">
        <v>595</v>
      </c>
      <c r="AF22" s="110"/>
      <c r="AG22" s="110">
        <v>370.5</v>
      </c>
      <c r="AH22" s="110">
        <v>3</v>
      </c>
      <c r="AI22" s="110">
        <v>2137806</v>
      </c>
      <c r="AJ22" s="212" t="s">
        <v>473</v>
      </c>
      <c r="AK22" s="213">
        <v>3</v>
      </c>
      <c r="AL22" s="214"/>
      <c r="AM22" s="214"/>
      <c r="AN22" s="215"/>
      <c r="AO22" s="111">
        <v>18214347.859999999</v>
      </c>
      <c r="AP22" s="103">
        <v>2113319.58</v>
      </c>
      <c r="AQ22" s="104">
        <v>1012352.47</v>
      </c>
      <c r="AR22" s="105">
        <v>21340019.91</v>
      </c>
      <c r="AS22" s="147">
        <v>24.6593579355552</v>
      </c>
    </row>
    <row r="23" spans="1:45" x14ac:dyDescent="0.2">
      <c r="A23" s="99" t="s">
        <v>74</v>
      </c>
      <c r="B23" s="99" t="s">
        <v>348</v>
      </c>
      <c r="C23" s="102">
        <f t="shared" si="0"/>
        <v>4936641.3995949998</v>
      </c>
      <c r="D23" s="136">
        <f t="shared" si="1"/>
        <v>12225790.825700002</v>
      </c>
      <c r="E23" s="136">
        <f t="shared" si="2"/>
        <v>535825.96519999998</v>
      </c>
      <c r="F23" s="136">
        <f t="shared" si="3"/>
        <v>93003.514570000014</v>
      </c>
      <c r="G23" s="136">
        <f t="shared" si="4"/>
        <v>10004941.273245446</v>
      </c>
      <c r="H23" s="136">
        <f t="shared" si="5"/>
        <v>186108.45499999999</v>
      </c>
      <c r="I23" s="136">
        <f t="shared" si="8"/>
        <v>3509763.8679</v>
      </c>
      <c r="J23" s="136">
        <f t="shared" si="9"/>
        <v>1116337.5145999999</v>
      </c>
      <c r="K23" s="136">
        <f t="shared" si="6"/>
        <v>1788638.9486038079</v>
      </c>
      <c r="L23" s="109">
        <f t="shared" si="7"/>
        <v>4166635.9566673385</v>
      </c>
      <c r="M23" s="111">
        <v>776.31</v>
      </c>
      <c r="N23" s="103">
        <v>575.01</v>
      </c>
      <c r="O23" s="103"/>
      <c r="P23" s="103"/>
      <c r="Q23" s="104">
        <v>3.65</v>
      </c>
      <c r="R23" s="103">
        <v>252</v>
      </c>
      <c r="S23" s="103">
        <v>617</v>
      </c>
      <c r="T23" s="103">
        <v>159</v>
      </c>
      <c r="U23" s="103">
        <v>2533</v>
      </c>
      <c r="V23" s="104">
        <v>736</v>
      </c>
      <c r="W23" s="103">
        <v>115916</v>
      </c>
      <c r="X23" s="103">
        <v>143076</v>
      </c>
      <c r="Y23" s="104">
        <v>15194.17</v>
      </c>
      <c r="Z23" s="110">
        <v>10004941.273245446</v>
      </c>
      <c r="AA23" s="110">
        <v>65</v>
      </c>
      <c r="AB23" s="110">
        <v>782</v>
      </c>
      <c r="AC23" s="110"/>
      <c r="AD23" s="110">
        <v>1538</v>
      </c>
      <c r="AE23" s="110">
        <v>782</v>
      </c>
      <c r="AF23" s="110"/>
      <c r="AG23" s="110"/>
      <c r="AH23" s="110">
        <v>25173</v>
      </c>
      <c r="AI23" s="110">
        <v>2240281.7999999998</v>
      </c>
      <c r="AJ23" s="212" t="s">
        <v>472</v>
      </c>
      <c r="AK23" s="213">
        <v>23756</v>
      </c>
      <c r="AL23" s="214">
        <v>1059.83</v>
      </c>
      <c r="AM23" s="214">
        <v>295.14</v>
      </c>
      <c r="AN23" s="215">
        <v>2.2414915599671646E-2</v>
      </c>
      <c r="AO23" s="111">
        <v>8816510.7300000004</v>
      </c>
      <c r="AP23" s="103">
        <v>116315906.17</v>
      </c>
      <c r="AQ23" s="104">
        <v>2279000</v>
      </c>
      <c r="AR23" s="105">
        <v>127411416.90000001</v>
      </c>
      <c r="AS23" s="147">
        <v>37.889907266121099</v>
      </c>
    </row>
    <row r="24" spans="1:45" x14ac:dyDescent="0.2">
      <c r="A24" s="99" t="s">
        <v>76</v>
      </c>
      <c r="B24" s="99" t="s">
        <v>349</v>
      </c>
      <c r="C24" s="102">
        <f t="shared" si="0"/>
        <v>3520045.7829240002</v>
      </c>
      <c r="D24" s="136">
        <f t="shared" si="1"/>
        <v>7034053.7380999997</v>
      </c>
      <c r="E24" s="136">
        <f t="shared" si="2"/>
        <v>480225.97640000004</v>
      </c>
      <c r="F24" s="136">
        <f t="shared" si="3"/>
        <v>70152.781000000003</v>
      </c>
      <c r="G24" s="136">
        <f t="shared" si="4"/>
        <v>11442165.692707701</v>
      </c>
      <c r="H24" s="136">
        <f t="shared" si="5"/>
        <v>0</v>
      </c>
      <c r="I24" s="136">
        <f t="shared" si="8"/>
        <v>1280260.9091</v>
      </c>
      <c r="J24" s="136">
        <f t="shared" si="9"/>
        <v>3306450.5097199995</v>
      </c>
      <c r="K24" s="136">
        <f t="shared" si="6"/>
        <v>1616211.5412722731</v>
      </c>
      <c r="L24" s="109">
        <f t="shared" si="7"/>
        <v>5155838.0919962553</v>
      </c>
      <c r="M24" s="111">
        <v>145.59</v>
      </c>
      <c r="N24" s="103">
        <v>459.48</v>
      </c>
      <c r="O24" s="103">
        <v>90.82</v>
      </c>
      <c r="P24" s="103"/>
      <c r="Q24" s="104">
        <v>0.27</v>
      </c>
      <c r="R24" s="103"/>
      <c r="S24" s="103">
        <v>268</v>
      </c>
      <c r="T24" s="103">
        <v>119</v>
      </c>
      <c r="U24" s="103">
        <v>3272</v>
      </c>
      <c r="V24" s="104">
        <v>1200</v>
      </c>
      <c r="W24" s="103">
        <v>12600</v>
      </c>
      <c r="X24" s="103">
        <v>181772</v>
      </c>
      <c r="Y24" s="104">
        <v>11461</v>
      </c>
      <c r="Z24" s="110">
        <v>11442165.692707701</v>
      </c>
      <c r="AA24" s="110"/>
      <c r="AB24" s="110">
        <v>712</v>
      </c>
      <c r="AC24" s="110">
        <v>448</v>
      </c>
      <c r="AD24" s="110"/>
      <c r="AE24" s="110">
        <v>82.1</v>
      </c>
      <c r="AF24" s="110">
        <v>789</v>
      </c>
      <c r="AG24" s="110">
        <v>288.89999999999998</v>
      </c>
      <c r="AH24" s="110">
        <v>19465</v>
      </c>
      <c r="AI24" s="110">
        <v>2781094</v>
      </c>
      <c r="AJ24" s="212" t="s">
        <v>472</v>
      </c>
      <c r="AK24" s="213">
        <v>38300</v>
      </c>
      <c r="AL24" s="214">
        <v>513.96</v>
      </c>
      <c r="AM24" s="214">
        <v>182.2</v>
      </c>
      <c r="AN24" s="215">
        <v>7.451941785352946E-2</v>
      </c>
      <c r="AO24" s="111">
        <v>10474511.439999999</v>
      </c>
      <c r="AP24" s="103">
        <v>76957698.709999993</v>
      </c>
      <c r="AQ24" s="104">
        <v>5981036.3200000003</v>
      </c>
      <c r="AR24" s="105">
        <v>93413246.469999999</v>
      </c>
      <c r="AS24" s="147">
        <v>30.6701879466805</v>
      </c>
    </row>
    <row r="25" spans="1:45" x14ac:dyDescent="0.2">
      <c r="A25" s="99" t="s">
        <v>78</v>
      </c>
      <c r="B25" s="99" t="s">
        <v>350</v>
      </c>
      <c r="C25" s="102">
        <f t="shared" si="0"/>
        <v>2838524.96269</v>
      </c>
      <c r="D25" s="136">
        <f t="shared" si="1"/>
        <v>3148625.4097000002</v>
      </c>
      <c r="E25" s="136">
        <f t="shared" si="2"/>
        <v>314717.65840000001</v>
      </c>
      <c r="F25" s="136">
        <f t="shared" si="3"/>
        <v>65892.565000000002</v>
      </c>
      <c r="G25" s="136">
        <f t="shared" si="4"/>
        <v>4921274.7658235598</v>
      </c>
      <c r="H25" s="136">
        <f t="shared" si="5"/>
        <v>2863.2069999999999</v>
      </c>
      <c r="I25" s="136">
        <f t="shared" si="8"/>
        <v>1022604.4239400001</v>
      </c>
      <c r="J25" s="136">
        <f t="shared" si="9"/>
        <v>951980.74420000007</v>
      </c>
      <c r="K25" s="136">
        <f t="shared" si="6"/>
        <v>1310526.4320822617</v>
      </c>
      <c r="L25" s="109">
        <f t="shared" si="7"/>
        <v>3018818.7697267467</v>
      </c>
      <c r="M25" s="111">
        <v>150</v>
      </c>
      <c r="N25" s="103">
        <v>492</v>
      </c>
      <c r="O25" s="103"/>
      <c r="P25" s="103"/>
      <c r="Q25" s="104">
        <v>2.4500000000000002</v>
      </c>
      <c r="R25" s="103">
        <v>15</v>
      </c>
      <c r="S25" s="103">
        <v>107</v>
      </c>
      <c r="T25" s="103">
        <v>64</v>
      </c>
      <c r="U25" s="103">
        <v>690</v>
      </c>
      <c r="V25" s="104">
        <v>986</v>
      </c>
      <c r="W25" s="103">
        <v>44851</v>
      </c>
      <c r="X25" s="103">
        <v>97662</v>
      </c>
      <c r="Y25" s="104">
        <v>10765</v>
      </c>
      <c r="Z25" s="110">
        <v>4921274.7658235598</v>
      </c>
      <c r="AA25" s="110">
        <v>1</v>
      </c>
      <c r="AB25" s="110">
        <v>675.2</v>
      </c>
      <c r="AC25" s="110"/>
      <c r="AD25" s="110">
        <v>58</v>
      </c>
      <c r="AE25" s="110">
        <v>617.20000000000005</v>
      </c>
      <c r="AF25" s="110"/>
      <c r="AG25" s="110"/>
      <c r="AH25" s="110">
        <v>11436</v>
      </c>
      <c r="AI25" s="110">
        <v>1615241.12</v>
      </c>
      <c r="AJ25" s="212" t="s">
        <v>472</v>
      </c>
      <c r="AK25" s="213">
        <v>20943</v>
      </c>
      <c r="AL25" s="214">
        <v>375.45</v>
      </c>
      <c r="AM25" s="214">
        <v>269</v>
      </c>
      <c r="AN25" s="215">
        <v>5.5781062724730324E-2</v>
      </c>
      <c r="AO25" s="111">
        <v>4031513.89</v>
      </c>
      <c r="AP25" s="103">
        <v>54604245.390000001</v>
      </c>
      <c r="AQ25" s="104">
        <v>514672.84</v>
      </c>
      <c r="AR25" s="105">
        <v>59150432.119999997</v>
      </c>
      <c r="AS25" s="147">
        <v>37.544001744493102</v>
      </c>
    </row>
    <row r="26" spans="1:45" x14ac:dyDescent="0.2">
      <c r="A26" s="99" t="s">
        <v>80</v>
      </c>
      <c r="B26" s="99" t="s">
        <v>351</v>
      </c>
      <c r="C26" s="102">
        <f t="shared" si="0"/>
        <v>6102658.2618049998</v>
      </c>
      <c r="D26" s="136">
        <f t="shared" si="1"/>
        <v>3557976.1586000002</v>
      </c>
      <c r="E26" s="136">
        <f t="shared" si="2"/>
        <v>1183439.8282000001</v>
      </c>
      <c r="F26" s="136">
        <f t="shared" si="3"/>
        <v>109584.26300000001</v>
      </c>
      <c r="G26" s="136">
        <f t="shared" si="4"/>
        <v>17634173.670644943</v>
      </c>
      <c r="H26" s="136">
        <f t="shared" si="5"/>
        <v>20042.449000000001</v>
      </c>
      <c r="I26" s="136">
        <f t="shared" si="8"/>
        <v>3114391.2538999999</v>
      </c>
      <c r="J26" s="136">
        <f t="shared" si="9"/>
        <v>2046828.2111</v>
      </c>
      <c r="K26" s="136">
        <f t="shared" si="6"/>
        <v>1593513.6961342974</v>
      </c>
      <c r="L26" s="109">
        <f t="shared" si="7"/>
        <v>8442433.2696003374</v>
      </c>
      <c r="M26" s="111">
        <v>214.67</v>
      </c>
      <c r="N26" s="103">
        <v>780.31</v>
      </c>
      <c r="O26" s="103">
        <v>83.7</v>
      </c>
      <c r="P26" s="103"/>
      <c r="Q26" s="104">
        <v>5.12</v>
      </c>
      <c r="R26" s="103">
        <v>300</v>
      </c>
      <c r="S26" s="103">
        <v>96</v>
      </c>
      <c r="T26" s="103">
        <v>32</v>
      </c>
      <c r="U26" s="103">
        <v>120</v>
      </c>
      <c r="V26" s="104">
        <v>3978</v>
      </c>
      <c r="W26" s="103">
        <v>304156</v>
      </c>
      <c r="X26" s="103">
        <v>287766</v>
      </c>
      <c r="Y26" s="104">
        <v>17903</v>
      </c>
      <c r="Z26" s="110">
        <v>17634173.670644943</v>
      </c>
      <c r="AA26" s="110">
        <v>7</v>
      </c>
      <c r="AB26" s="110"/>
      <c r="AC26" s="110">
        <v>3096</v>
      </c>
      <c r="AD26" s="110"/>
      <c r="AE26" s="110">
        <v>1715</v>
      </c>
      <c r="AF26" s="110"/>
      <c r="AG26" s="110"/>
      <c r="AH26" s="110">
        <v>18779</v>
      </c>
      <c r="AI26" s="110">
        <v>4588000</v>
      </c>
      <c r="AJ26" s="212" t="s">
        <v>472</v>
      </c>
      <c r="AK26" s="213">
        <v>32898</v>
      </c>
      <c r="AL26" s="214">
        <v>802.8</v>
      </c>
      <c r="AM26" s="214">
        <v>281</v>
      </c>
      <c r="AN26" s="215">
        <v>4.0979073243647232E-2</v>
      </c>
      <c r="AO26" s="111">
        <v>32926396.890000001</v>
      </c>
      <c r="AP26" s="103">
        <v>97038997.480000004</v>
      </c>
      <c r="AQ26" s="104">
        <v>2308973.33</v>
      </c>
      <c r="AR26" s="105">
        <v>132274367.7</v>
      </c>
      <c r="AS26" s="147">
        <v>33.352893818702903</v>
      </c>
    </row>
    <row r="27" spans="1:45" x14ac:dyDescent="0.2">
      <c r="A27" s="99" t="s">
        <v>82</v>
      </c>
      <c r="B27" s="99" t="s">
        <v>352</v>
      </c>
      <c r="C27" s="102">
        <f t="shared" si="0"/>
        <v>5259670.3873610003</v>
      </c>
      <c r="D27" s="136">
        <f t="shared" si="1"/>
        <v>2002888.8145280001</v>
      </c>
      <c r="E27" s="136">
        <f t="shared" si="2"/>
        <v>3046.44</v>
      </c>
      <c r="F27" s="136">
        <f t="shared" si="3"/>
        <v>89196.007729999998</v>
      </c>
      <c r="G27" s="136">
        <f t="shared" si="4"/>
        <v>0</v>
      </c>
      <c r="H27" s="136">
        <f t="shared" si="5"/>
        <v>0</v>
      </c>
      <c r="I27" s="136">
        <f t="shared" si="8"/>
        <v>0</v>
      </c>
      <c r="J27" s="136">
        <f t="shared" si="9"/>
        <v>0</v>
      </c>
      <c r="K27" s="136">
        <f t="shared" si="6"/>
        <v>945595.37988245965</v>
      </c>
      <c r="L27" s="109">
        <f t="shared" si="7"/>
        <v>6877326.8118767794</v>
      </c>
      <c r="M27" s="111">
        <v>2.38</v>
      </c>
      <c r="N27" s="103">
        <v>10.88</v>
      </c>
      <c r="O27" s="103">
        <v>25.42</v>
      </c>
      <c r="P27" s="103">
        <v>142.09</v>
      </c>
      <c r="Q27" s="104">
        <v>9.27</v>
      </c>
      <c r="R27" s="103"/>
      <c r="S27" s="103">
        <v>3</v>
      </c>
      <c r="T27" s="103">
        <v>7</v>
      </c>
      <c r="U27" s="103">
        <v>432</v>
      </c>
      <c r="V27" s="104">
        <v>7786.16</v>
      </c>
      <c r="W27" s="103"/>
      <c r="X27" s="103">
        <v>1200</v>
      </c>
      <c r="Y27" s="104">
        <v>14572.13</v>
      </c>
      <c r="Z27" s="110">
        <v>0</v>
      </c>
      <c r="AA27" s="110"/>
      <c r="AB27" s="110"/>
      <c r="AC27" s="110"/>
      <c r="AD27" s="110"/>
      <c r="AE27" s="110"/>
      <c r="AF27" s="110"/>
      <c r="AG27" s="110"/>
      <c r="AH27" s="110">
        <v>4997</v>
      </c>
      <c r="AI27" s="110">
        <v>4741086</v>
      </c>
      <c r="AJ27" s="212" t="s">
        <v>471</v>
      </c>
      <c r="AK27" s="213">
        <v>62682</v>
      </c>
      <c r="AL27" s="214">
        <v>179.11</v>
      </c>
      <c r="AM27" s="214">
        <v>10.93</v>
      </c>
      <c r="AN27" s="215">
        <v>0.34996370945229188</v>
      </c>
      <c r="AO27" s="111">
        <v>40183.57</v>
      </c>
      <c r="AP27" s="103">
        <v>49052353.909999996</v>
      </c>
      <c r="AQ27" s="104">
        <v>1900826.67</v>
      </c>
      <c r="AR27" s="105">
        <v>50993364.149999999</v>
      </c>
      <c r="AS27" s="147">
        <v>26.521145305959902</v>
      </c>
    </row>
    <row r="28" spans="1:45" x14ac:dyDescent="0.2">
      <c r="A28" s="99" t="s">
        <v>84</v>
      </c>
      <c r="B28" s="99" t="s">
        <v>353</v>
      </c>
      <c r="C28" s="102">
        <f t="shared" si="0"/>
        <v>5924684.5567920003</v>
      </c>
      <c r="D28" s="136">
        <f t="shared" si="1"/>
        <v>8036237.9633000009</v>
      </c>
      <c r="E28" s="136">
        <f t="shared" si="2"/>
        <v>378304.52179999999</v>
      </c>
      <c r="F28" s="136">
        <f t="shared" si="3"/>
        <v>25463.360000000001</v>
      </c>
      <c r="G28" s="136">
        <f t="shared" si="4"/>
        <v>36492916.613995813</v>
      </c>
      <c r="H28" s="136">
        <f t="shared" si="5"/>
        <v>0</v>
      </c>
      <c r="I28" s="136">
        <f t="shared" si="8"/>
        <v>4520120.0386699997</v>
      </c>
      <c r="J28" s="136">
        <f t="shared" si="9"/>
        <v>3000456.5112000001</v>
      </c>
      <c r="K28" s="136">
        <f t="shared" si="6"/>
        <v>1765240.5000736271</v>
      </c>
      <c r="L28" s="109">
        <f t="shared" si="7"/>
        <v>6156901.8531406149</v>
      </c>
      <c r="M28" s="111">
        <v>227.69</v>
      </c>
      <c r="N28" s="103">
        <v>869.48</v>
      </c>
      <c r="O28" s="103">
        <v>51.1</v>
      </c>
      <c r="P28" s="103"/>
      <c r="Q28" s="104">
        <v>5.03</v>
      </c>
      <c r="R28" s="103">
        <v>2</v>
      </c>
      <c r="S28" s="103">
        <v>25</v>
      </c>
      <c r="T28" s="103">
        <v>120</v>
      </c>
      <c r="U28" s="103">
        <v>8542</v>
      </c>
      <c r="V28" s="104">
        <v>10552</v>
      </c>
      <c r="W28" s="103">
        <v>78976</v>
      </c>
      <c r="X28" s="103">
        <v>102694</v>
      </c>
      <c r="Y28" s="104">
        <v>4160</v>
      </c>
      <c r="Z28" s="110">
        <v>36492916.613995813</v>
      </c>
      <c r="AA28" s="110"/>
      <c r="AB28" s="110">
        <v>741.7</v>
      </c>
      <c r="AC28" s="110">
        <v>4659.7</v>
      </c>
      <c r="AD28" s="110"/>
      <c r="AE28" s="110">
        <v>2671.2</v>
      </c>
      <c r="AF28" s="110"/>
      <c r="AG28" s="110"/>
      <c r="AH28" s="110">
        <v>24346</v>
      </c>
      <c r="AI28" s="110">
        <v>3330000</v>
      </c>
      <c r="AJ28" s="212" t="s">
        <v>472</v>
      </c>
      <c r="AK28" s="213">
        <v>39210</v>
      </c>
      <c r="AL28" s="214">
        <v>869.08</v>
      </c>
      <c r="AM28" s="214">
        <v>284.22000000000003</v>
      </c>
      <c r="AN28" s="215">
        <v>4.5116675104708424E-2</v>
      </c>
      <c r="AO28" s="111">
        <v>33612179.740000002</v>
      </c>
      <c r="AP28" s="103">
        <v>117876517.56999999</v>
      </c>
      <c r="AQ28" s="104">
        <v>2620826.67</v>
      </c>
      <c r="AR28" s="105">
        <v>154109523.97999999</v>
      </c>
      <c r="AS28" s="147">
        <v>35.221636000315698</v>
      </c>
    </row>
    <row r="29" spans="1:45" x14ac:dyDescent="0.2">
      <c r="A29" s="99" t="s">
        <v>86</v>
      </c>
      <c r="B29" s="99" t="s">
        <v>354</v>
      </c>
      <c r="C29" s="102">
        <f t="shared" si="0"/>
        <v>2892318.1257010004</v>
      </c>
      <c r="D29" s="136">
        <f t="shared" si="1"/>
        <v>11066787.904200001</v>
      </c>
      <c r="E29" s="136">
        <f t="shared" si="2"/>
        <v>479777.1225</v>
      </c>
      <c r="F29" s="136">
        <f t="shared" si="3"/>
        <v>122420.00000000001</v>
      </c>
      <c r="G29" s="136">
        <f t="shared" si="4"/>
        <v>9938171.7851325404</v>
      </c>
      <c r="H29" s="136">
        <f t="shared" si="5"/>
        <v>0</v>
      </c>
      <c r="I29" s="136">
        <f t="shared" si="8"/>
        <v>1098504.1128500002</v>
      </c>
      <c r="J29" s="136">
        <f t="shared" si="9"/>
        <v>1628456.4563500001</v>
      </c>
      <c r="K29" s="136">
        <f t="shared" si="6"/>
        <v>1557569.7178442781</v>
      </c>
      <c r="L29" s="109">
        <f t="shared" si="7"/>
        <v>3571700.5765675753</v>
      </c>
      <c r="M29" s="111">
        <v>291.68</v>
      </c>
      <c r="N29" s="103">
        <v>490.8</v>
      </c>
      <c r="O29" s="103">
        <v>20.190000000000001</v>
      </c>
      <c r="P29" s="103"/>
      <c r="Q29" s="104">
        <v>0.35</v>
      </c>
      <c r="R29" s="103">
        <v>16</v>
      </c>
      <c r="S29" s="103">
        <v>43</v>
      </c>
      <c r="T29" s="103">
        <v>137</v>
      </c>
      <c r="U29" s="103">
        <v>21930</v>
      </c>
      <c r="V29" s="104">
        <v>2000</v>
      </c>
      <c r="W29" s="103">
        <v>42676</v>
      </c>
      <c r="X29" s="103">
        <v>163955</v>
      </c>
      <c r="Y29" s="104">
        <v>20000</v>
      </c>
      <c r="Z29" s="110">
        <v>9938171.7851325404</v>
      </c>
      <c r="AA29" s="110"/>
      <c r="AB29" s="110">
        <v>1295.5</v>
      </c>
      <c r="AC29" s="110"/>
      <c r="AD29" s="110"/>
      <c r="AE29" s="110">
        <v>1295.5</v>
      </c>
      <c r="AF29" s="110"/>
      <c r="AG29" s="110"/>
      <c r="AH29" s="110">
        <v>17723</v>
      </c>
      <c r="AI29" s="110">
        <v>1915932</v>
      </c>
      <c r="AJ29" s="212" t="s">
        <v>472</v>
      </c>
      <c r="AK29" s="213">
        <v>24674</v>
      </c>
      <c r="AL29" s="214">
        <v>572.51</v>
      </c>
      <c r="AM29" s="214">
        <v>230.51</v>
      </c>
      <c r="AN29" s="215">
        <v>4.3097937153936179E-2</v>
      </c>
      <c r="AO29" s="111">
        <v>7868616.3099999996</v>
      </c>
      <c r="AP29" s="103">
        <v>71600760.760000005</v>
      </c>
      <c r="AQ29" s="104">
        <v>1688550.87</v>
      </c>
      <c r="AR29" s="105">
        <v>81157927.939999998</v>
      </c>
      <c r="AS29" s="147">
        <v>36.648019837205602</v>
      </c>
    </row>
    <row r="30" spans="1:45" x14ac:dyDescent="0.2">
      <c r="A30" s="99" t="s">
        <v>88</v>
      </c>
      <c r="B30" s="99" t="s">
        <v>355</v>
      </c>
      <c r="C30" s="102">
        <f t="shared" si="0"/>
        <v>2303881.2909419998</v>
      </c>
      <c r="D30" s="136">
        <f t="shared" si="1"/>
        <v>3101853.4243000001</v>
      </c>
      <c r="E30" s="136">
        <f t="shared" si="2"/>
        <v>203542.70759999999</v>
      </c>
      <c r="F30" s="136">
        <f t="shared" si="3"/>
        <v>224493.796</v>
      </c>
      <c r="G30" s="136">
        <f t="shared" si="4"/>
        <v>3299458.6225939621</v>
      </c>
      <c r="H30" s="136">
        <f t="shared" si="5"/>
        <v>0</v>
      </c>
      <c r="I30" s="136">
        <f t="shared" si="8"/>
        <v>1164696.1835</v>
      </c>
      <c r="J30" s="136">
        <f t="shared" si="9"/>
        <v>1041227.6098999999</v>
      </c>
      <c r="K30" s="136">
        <f t="shared" si="6"/>
        <v>1322904.4622802499</v>
      </c>
      <c r="L30" s="109">
        <f t="shared" si="7"/>
        <v>3234401.9677282847</v>
      </c>
      <c r="M30" s="111">
        <v>43.51</v>
      </c>
      <c r="N30" s="103">
        <v>354.94</v>
      </c>
      <c r="O30" s="103">
        <v>33.82</v>
      </c>
      <c r="P30" s="103"/>
      <c r="Q30" s="104">
        <v>1.33</v>
      </c>
      <c r="R30" s="103">
        <v>44</v>
      </c>
      <c r="S30" s="103">
        <v>24</v>
      </c>
      <c r="T30" s="103">
        <v>45</v>
      </c>
      <c r="U30" s="103">
        <v>4504</v>
      </c>
      <c r="V30" s="104">
        <v>1120</v>
      </c>
      <c r="W30" s="103">
        <v>15256</v>
      </c>
      <c r="X30" s="103">
        <v>71228</v>
      </c>
      <c r="Y30" s="104">
        <v>36676</v>
      </c>
      <c r="Z30" s="110">
        <v>3299458.6225939621</v>
      </c>
      <c r="AA30" s="110"/>
      <c r="AB30" s="110"/>
      <c r="AC30" s="110">
        <v>555</v>
      </c>
      <c r="AD30" s="110"/>
      <c r="AE30" s="110"/>
      <c r="AF30" s="110"/>
      <c r="AG30" s="110">
        <v>361</v>
      </c>
      <c r="AH30" s="110">
        <v>11712</v>
      </c>
      <c r="AI30" s="110">
        <v>1732397</v>
      </c>
      <c r="AJ30" s="212" t="s">
        <v>472</v>
      </c>
      <c r="AK30" s="213">
        <v>21106</v>
      </c>
      <c r="AL30" s="214">
        <v>292.26</v>
      </c>
      <c r="AM30" s="214">
        <v>141.34</v>
      </c>
      <c r="AN30" s="215">
        <v>7.2216519537398202E-2</v>
      </c>
      <c r="AO30" s="111">
        <v>4305082.68</v>
      </c>
      <c r="AP30" s="103">
        <v>54395805.609999999</v>
      </c>
      <c r="AQ30" s="104">
        <v>1082200.02</v>
      </c>
      <c r="AR30" s="105">
        <v>59783088.310000002</v>
      </c>
      <c r="AS30" s="147">
        <v>40.548371263936303</v>
      </c>
    </row>
    <row r="31" spans="1:45" x14ac:dyDescent="0.2">
      <c r="A31" s="99" t="s">
        <v>90</v>
      </c>
      <c r="B31" s="99" t="s">
        <v>356</v>
      </c>
      <c r="C31" s="102">
        <f t="shared" si="0"/>
        <v>6900501.0077839997</v>
      </c>
      <c r="D31" s="136">
        <f t="shared" si="1"/>
        <v>2242373.4409999996</v>
      </c>
      <c r="E31" s="136">
        <f t="shared" si="2"/>
        <v>368.11149999999998</v>
      </c>
      <c r="F31" s="136">
        <f t="shared" si="3"/>
        <v>125235.66</v>
      </c>
      <c r="G31" s="136">
        <f t="shared" si="4"/>
        <v>0</v>
      </c>
      <c r="H31" s="136">
        <f t="shared" si="5"/>
        <v>0</v>
      </c>
      <c r="I31" s="136">
        <f t="shared" si="8"/>
        <v>0</v>
      </c>
      <c r="J31" s="136">
        <f t="shared" si="9"/>
        <v>0</v>
      </c>
      <c r="K31" s="136">
        <f t="shared" si="6"/>
        <v>1502012.2607828781</v>
      </c>
      <c r="L31" s="109">
        <f t="shared" si="7"/>
        <v>4873703.0897032404</v>
      </c>
      <c r="M31" s="111">
        <v>1.1200000000000001</v>
      </c>
      <c r="N31" s="103">
        <v>389.7</v>
      </c>
      <c r="O31" s="103">
        <v>80.62</v>
      </c>
      <c r="P31" s="103"/>
      <c r="Q31" s="104">
        <v>15.04</v>
      </c>
      <c r="R31" s="103"/>
      <c r="S31" s="103">
        <v>10</v>
      </c>
      <c r="T31" s="103">
        <v>14</v>
      </c>
      <c r="U31" s="103">
        <v>2182</v>
      </c>
      <c r="V31" s="104">
        <v>5204</v>
      </c>
      <c r="W31" s="103"/>
      <c r="X31" s="103">
        <v>145</v>
      </c>
      <c r="Y31" s="104">
        <v>20460</v>
      </c>
      <c r="Z31" s="110">
        <v>0</v>
      </c>
      <c r="AA31" s="110"/>
      <c r="AB31" s="110"/>
      <c r="AC31" s="110"/>
      <c r="AD31" s="110"/>
      <c r="AE31" s="110"/>
      <c r="AF31" s="110"/>
      <c r="AG31" s="110"/>
      <c r="AH31" s="110">
        <v>16163</v>
      </c>
      <c r="AI31" s="110">
        <v>3425650</v>
      </c>
      <c r="AJ31" s="212" t="s">
        <v>471</v>
      </c>
      <c r="AK31" s="213">
        <v>43685</v>
      </c>
      <c r="AL31" s="214">
        <v>436.38</v>
      </c>
      <c r="AM31" s="214">
        <v>50.1</v>
      </c>
      <c r="AN31" s="215">
        <v>0.1001077042944223</v>
      </c>
      <c r="AO31" s="111">
        <v>5558048.04</v>
      </c>
      <c r="AP31" s="103">
        <v>67575796.159999996</v>
      </c>
      <c r="AQ31" s="104">
        <v>1696483.7</v>
      </c>
      <c r="AR31" s="105">
        <v>74830327.900000006</v>
      </c>
      <c r="AS31" s="147">
        <v>14.959017763897901</v>
      </c>
    </row>
    <row r="32" spans="1:45" x14ac:dyDescent="0.2">
      <c r="A32" s="99" t="s">
        <v>92</v>
      </c>
      <c r="B32" s="99" t="s">
        <v>357</v>
      </c>
      <c r="C32" s="102">
        <f t="shared" si="0"/>
        <v>3166519.3953419998</v>
      </c>
      <c r="D32" s="136">
        <f t="shared" si="1"/>
        <v>2792573.5422</v>
      </c>
      <c r="E32" s="136">
        <f t="shared" si="2"/>
        <v>163066.3946</v>
      </c>
      <c r="F32" s="136">
        <f t="shared" si="3"/>
        <v>354099.85000000003</v>
      </c>
      <c r="G32" s="136">
        <f t="shared" si="4"/>
        <v>0</v>
      </c>
      <c r="H32" s="136">
        <f t="shared" si="5"/>
        <v>0</v>
      </c>
      <c r="I32" s="136">
        <f t="shared" si="8"/>
        <v>0</v>
      </c>
      <c r="J32" s="136">
        <f t="shared" si="9"/>
        <v>0</v>
      </c>
      <c r="K32" s="136">
        <f t="shared" si="6"/>
        <v>1352837.7392442899</v>
      </c>
      <c r="L32" s="109">
        <f t="shared" si="7"/>
        <v>4553873.6268327013</v>
      </c>
      <c r="M32" s="111">
        <v>10.07</v>
      </c>
      <c r="N32" s="103">
        <v>276.14999999999998</v>
      </c>
      <c r="O32" s="103">
        <v>92.19</v>
      </c>
      <c r="P32" s="103"/>
      <c r="Q32" s="104">
        <v>2.46</v>
      </c>
      <c r="R32" s="103">
        <v>1</v>
      </c>
      <c r="S32" s="103"/>
      <c r="T32" s="103">
        <v>23</v>
      </c>
      <c r="U32" s="103">
        <v>1705</v>
      </c>
      <c r="V32" s="104">
        <v>8000</v>
      </c>
      <c r="W32" s="103">
        <v>4730</v>
      </c>
      <c r="X32" s="103">
        <v>61458</v>
      </c>
      <c r="Y32" s="104">
        <v>57850</v>
      </c>
      <c r="Z32" s="110">
        <v>0</v>
      </c>
      <c r="AA32" s="110"/>
      <c r="AB32" s="110"/>
      <c r="AC32" s="110"/>
      <c r="AD32" s="110"/>
      <c r="AE32" s="110"/>
      <c r="AF32" s="110"/>
      <c r="AG32" s="110"/>
      <c r="AH32" s="110">
        <v>12396</v>
      </c>
      <c r="AI32" s="110">
        <v>3213110</v>
      </c>
      <c r="AJ32" s="212" t="s">
        <v>471</v>
      </c>
      <c r="AK32" s="213">
        <v>40915</v>
      </c>
      <c r="AL32" s="214">
        <v>306.48</v>
      </c>
      <c r="AM32" s="214">
        <v>74.39</v>
      </c>
      <c r="AN32" s="215">
        <v>0.1334997389715479</v>
      </c>
      <c r="AO32" s="111"/>
      <c r="AP32" s="103">
        <v>46550618.289999999</v>
      </c>
      <c r="AQ32" s="104">
        <v>1593419.54</v>
      </c>
      <c r="AR32" s="105">
        <v>48144037.829999998</v>
      </c>
      <c r="AS32" s="147">
        <v>27.587868633094502</v>
      </c>
    </row>
    <row r="33" spans="1:45" x14ac:dyDescent="0.2">
      <c r="A33" s="99" t="s">
        <v>94</v>
      </c>
      <c r="B33" s="99" t="s">
        <v>358</v>
      </c>
      <c r="C33" s="102">
        <f t="shared" si="0"/>
        <v>1412783.8856779998</v>
      </c>
      <c r="D33" s="136">
        <f t="shared" si="1"/>
        <v>128679.07279999999</v>
      </c>
      <c r="E33" s="136">
        <f t="shared" si="2"/>
        <v>162146.769</v>
      </c>
      <c r="F33" s="136">
        <f t="shared" si="3"/>
        <v>122358.79000000001</v>
      </c>
      <c r="G33" s="136">
        <f t="shared" si="4"/>
        <v>0</v>
      </c>
      <c r="H33" s="136">
        <f t="shared" si="5"/>
        <v>0</v>
      </c>
      <c r="I33" s="136">
        <f t="shared" si="8"/>
        <v>0</v>
      </c>
      <c r="J33" s="136">
        <f t="shared" si="9"/>
        <v>0</v>
      </c>
      <c r="K33" s="136">
        <f t="shared" si="6"/>
        <v>871528.37919951568</v>
      </c>
      <c r="L33" s="109">
        <f t="shared" si="7"/>
        <v>1853976.7020345598</v>
      </c>
      <c r="M33" s="111">
        <v>4.0999999999999996</v>
      </c>
      <c r="N33" s="103">
        <v>183.02</v>
      </c>
      <c r="O33" s="103">
        <v>46.8</v>
      </c>
      <c r="P33" s="103"/>
      <c r="Q33" s="104"/>
      <c r="R33" s="103">
        <v>2</v>
      </c>
      <c r="S33" s="103"/>
      <c r="T33" s="103">
        <v>2</v>
      </c>
      <c r="U33" s="103">
        <v>242</v>
      </c>
      <c r="V33" s="104"/>
      <c r="W33" s="103"/>
      <c r="X33" s="103">
        <v>63870</v>
      </c>
      <c r="Y33" s="104">
        <v>19990</v>
      </c>
      <c r="Z33" s="110">
        <v>0</v>
      </c>
      <c r="AA33" s="110"/>
      <c r="AB33" s="110"/>
      <c r="AC33" s="110"/>
      <c r="AD33" s="110"/>
      <c r="AE33" s="110"/>
      <c r="AF33" s="110"/>
      <c r="AG33" s="110"/>
      <c r="AH33" s="110">
        <v>4063</v>
      </c>
      <c r="AI33" s="110">
        <v>1376055</v>
      </c>
      <c r="AJ33" s="212" t="s">
        <v>471</v>
      </c>
      <c r="AK33" s="213">
        <v>14755</v>
      </c>
      <c r="AL33" s="214">
        <v>158.06</v>
      </c>
      <c r="AM33" s="214">
        <v>75.86</v>
      </c>
      <c r="AN33" s="215">
        <v>9.3350626344426174E-2</v>
      </c>
      <c r="AO33" s="111"/>
      <c r="AP33" s="103">
        <v>23997429.920000002</v>
      </c>
      <c r="AQ33" s="104">
        <v>2360408.71</v>
      </c>
      <c r="AR33" s="105">
        <v>26357838.629999999</v>
      </c>
      <c r="AS33" s="147">
        <v>37.039967869287302</v>
      </c>
    </row>
    <row r="34" spans="1:45" x14ac:dyDescent="0.2">
      <c r="A34" s="99" t="s">
        <v>96</v>
      </c>
      <c r="B34" s="99" t="s">
        <v>359</v>
      </c>
      <c r="C34" s="102">
        <f t="shared" si="0"/>
        <v>3924810.019266</v>
      </c>
      <c r="D34" s="136">
        <f t="shared" si="1"/>
        <v>3969861.8521999996</v>
      </c>
      <c r="E34" s="136">
        <f t="shared" si="2"/>
        <v>808469.02669999993</v>
      </c>
      <c r="F34" s="136">
        <f t="shared" si="3"/>
        <v>247043.56000000003</v>
      </c>
      <c r="G34" s="136">
        <f t="shared" si="4"/>
        <v>6379601.8540733727</v>
      </c>
      <c r="H34" s="136">
        <f t="shared" si="5"/>
        <v>0</v>
      </c>
      <c r="I34" s="136">
        <f t="shared" si="8"/>
        <v>1557741.8675000002</v>
      </c>
      <c r="J34" s="136">
        <f t="shared" si="9"/>
        <v>448139.47960000002</v>
      </c>
      <c r="K34" s="136">
        <f t="shared" si="6"/>
        <v>1458327.4386124348</v>
      </c>
      <c r="L34" s="109">
        <f t="shared" si="7"/>
        <v>3894203.1092618778</v>
      </c>
      <c r="M34" s="111">
        <v>84.54</v>
      </c>
      <c r="N34" s="103">
        <v>584.45000000000005</v>
      </c>
      <c r="O34" s="103">
        <v>99.35</v>
      </c>
      <c r="P34" s="103"/>
      <c r="Q34" s="104">
        <v>0.11</v>
      </c>
      <c r="R34" s="103">
        <v>132</v>
      </c>
      <c r="S34" s="103">
        <v>23</v>
      </c>
      <c r="T34" s="103">
        <v>11</v>
      </c>
      <c r="U34" s="103">
        <v>5680</v>
      </c>
      <c r="V34" s="104">
        <v>6000</v>
      </c>
      <c r="W34" s="103">
        <v>72490</v>
      </c>
      <c r="X34" s="103">
        <v>275941</v>
      </c>
      <c r="Y34" s="104">
        <v>40360</v>
      </c>
      <c r="Z34" s="110">
        <v>6379601.8540733727</v>
      </c>
      <c r="AA34" s="110"/>
      <c r="AB34" s="110">
        <v>635</v>
      </c>
      <c r="AC34" s="110"/>
      <c r="AD34" s="110">
        <v>387</v>
      </c>
      <c r="AE34" s="110">
        <v>112</v>
      </c>
      <c r="AF34" s="110"/>
      <c r="AG34" s="110"/>
      <c r="AH34" s="110">
        <v>14997</v>
      </c>
      <c r="AI34" s="110">
        <v>2091662</v>
      </c>
      <c r="AJ34" s="212" t="s">
        <v>472</v>
      </c>
      <c r="AK34" s="213">
        <v>21901</v>
      </c>
      <c r="AL34" s="214">
        <v>450.07</v>
      </c>
      <c r="AM34" s="214">
        <v>318.38</v>
      </c>
      <c r="AN34" s="215">
        <v>4.8661319350323286E-2</v>
      </c>
      <c r="AO34" s="111">
        <v>5835358.9699999997</v>
      </c>
      <c r="AP34" s="103">
        <v>76858771.25</v>
      </c>
      <c r="AQ34" s="104">
        <v>1379102.96</v>
      </c>
      <c r="AR34" s="105">
        <v>84073233.180000007</v>
      </c>
      <c r="AS34" s="147">
        <v>43.251098709959898</v>
      </c>
    </row>
    <row r="35" spans="1:45" x14ac:dyDescent="0.2">
      <c r="A35" s="99" t="s">
        <v>98</v>
      </c>
      <c r="B35" s="99" t="s">
        <v>360</v>
      </c>
      <c r="C35" s="102">
        <f t="shared" si="0"/>
        <v>3651304.757793</v>
      </c>
      <c r="D35" s="136">
        <f t="shared" si="1"/>
        <v>9215905.4724000003</v>
      </c>
      <c r="E35" s="136">
        <f t="shared" si="2"/>
        <v>170767.1</v>
      </c>
      <c r="F35" s="136">
        <f t="shared" si="3"/>
        <v>181610.07</v>
      </c>
      <c r="G35" s="136">
        <f t="shared" si="4"/>
        <v>7134401.2244845442</v>
      </c>
      <c r="H35" s="136">
        <f t="shared" si="5"/>
        <v>31495.276999999998</v>
      </c>
      <c r="I35" s="136">
        <f t="shared" si="8"/>
        <v>1409246.7916000001</v>
      </c>
      <c r="J35" s="136">
        <f t="shared" si="9"/>
        <v>3010791.7933240002</v>
      </c>
      <c r="K35" s="136">
        <f t="shared" si="6"/>
        <v>1888274.97715043</v>
      </c>
      <c r="L35" s="109">
        <f t="shared" si="7"/>
        <v>3304039.041222366</v>
      </c>
      <c r="M35" s="111">
        <v>642.34</v>
      </c>
      <c r="N35" s="103">
        <v>435.41</v>
      </c>
      <c r="O35" s="103"/>
      <c r="P35" s="103"/>
      <c r="Q35" s="104">
        <v>2</v>
      </c>
      <c r="R35" s="103">
        <v>993</v>
      </c>
      <c r="S35" s="103">
        <v>131</v>
      </c>
      <c r="T35" s="103">
        <v>203</v>
      </c>
      <c r="U35" s="103">
        <v>650</v>
      </c>
      <c r="V35" s="104"/>
      <c r="W35" s="103">
        <v>16650</v>
      </c>
      <c r="X35" s="103">
        <v>57500</v>
      </c>
      <c r="Y35" s="104">
        <v>29670</v>
      </c>
      <c r="Z35" s="110">
        <v>7134401.2244845442</v>
      </c>
      <c r="AA35" s="110">
        <v>11</v>
      </c>
      <c r="AB35" s="110">
        <v>453</v>
      </c>
      <c r="AC35" s="110"/>
      <c r="AD35" s="110">
        <v>328</v>
      </c>
      <c r="AE35" s="110">
        <v>328</v>
      </c>
      <c r="AF35" s="110"/>
      <c r="AG35" s="110">
        <v>1202.28</v>
      </c>
      <c r="AH35" s="110">
        <v>28884</v>
      </c>
      <c r="AI35" s="110">
        <v>1770266</v>
      </c>
      <c r="AJ35" s="212" t="s">
        <v>472</v>
      </c>
      <c r="AK35" s="213">
        <v>30341</v>
      </c>
      <c r="AL35" s="214">
        <v>893.65</v>
      </c>
      <c r="AM35" s="214">
        <v>186.1</v>
      </c>
      <c r="AN35" s="215">
        <v>3.3951770827505175E-2</v>
      </c>
      <c r="AO35" s="111">
        <v>10132679.66</v>
      </c>
      <c r="AP35" s="103">
        <v>82265687.060000002</v>
      </c>
      <c r="AQ35" s="104">
        <v>1059821.53</v>
      </c>
      <c r="AR35" s="105">
        <v>93458188.25</v>
      </c>
      <c r="AS35" s="147">
        <v>35.6640358267788</v>
      </c>
    </row>
    <row r="36" spans="1:45" x14ac:dyDescent="0.2">
      <c r="A36" s="99" t="s">
        <v>100</v>
      </c>
      <c r="B36" s="99" t="s">
        <v>361</v>
      </c>
      <c r="C36" s="102">
        <f t="shared" si="0"/>
        <v>6289234.4825999998</v>
      </c>
      <c r="D36" s="136">
        <f t="shared" si="1"/>
        <v>14070793.0383</v>
      </c>
      <c r="E36" s="136">
        <f t="shared" si="2"/>
        <v>325557.09100000001</v>
      </c>
      <c r="F36" s="136">
        <f t="shared" si="3"/>
        <v>135745.41700000002</v>
      </c>
      <c r="G36" s="136">
        <f t="shared" si="4"/>
        <v>9977344.4669049326</v>
      </c>
      <c r="H36" s="136">
        <f t="shared" si="5"/>
        <v>8589.6209999999992</v>
      </c>
      <c r="I36" s="136">
        <f t="shared" si="8"/>
        <v>1087367.2668320001</v>
      </c>
      <c r="J36" s="136">
        <f t="shared" si="9"/>
        <v>1741079.44037</v>
      </c>
      <c r="K36" s="136">
        <f t="shared" si="6"/>
        <v>1944649.4446122975</v>
      </c>
      <c r="L36" s="109">
        <f t="shared" si="7"/>
        <v>4804065.211733941</v>
      </c>
      <c r="M36" s="111">
        <v>1237</v>
      </c>
      <c r="N36" s="103">
        <v>700</v>
      </c>
      <c r="O36" s="103">
        <v>36</v>
      </c>
      <c r="P36" s="103"/>
      <c r="Q36" s="104">
        <v>1</v>
      </c>
      <c r="R36" s="103">
        <v>2850</v>
      </c>
      <c r="S36" s="103">
        <v>197</v>
      </c>
      <c r="T36" s="103">
        <v>132</v>
      </c>
      <c r="U36" s="103">
        <v>1120</v>
      </c>
      <c r="V36" s="104">
        <v>1500</v>
      </c>
      <c r="W36" s="103">
        <v>73719</v>
      </c>
      <c r="X36" s="103">
        <v>85000</v>
      </c>
      <c r="Y36" s="104">
        <v>22177</v>
      </c>
      <c r="Z36" s="110">
        <v>9977344.4669049326</v>
      </c>
      <c r="AA36" s="110">
        <v>3</v>
      </c>
      <c r="AB36" s="110">
        <v>1247.31</v>
      </c>
      <c r="AC36" s="110"/>
      <c r="AD36" s="110">
        <v>1.35</v>
      </c>
      <c r="AE36" s="110">
        <v>1092.8900000000001</v>
      </c>
      <c r="AF36" s="110">
        <v>1.35</v>
      </c>
      <c r="AG36" s="110">
        <v>159.15</v>
      </c>
      <c r="AH36" s="110">
        <v>31122</v>
      </c>
      <c r="AI36" s="110">
        <v>2588577</v>
      </c>
      <c r="AJ36" s="212" t="s">
        <v>472</v>
      </c>
      <c r="AK36" s="213">
        <v>41444</v>
      </c>
      <c r="AL36" s="214">
        <v>1589</v>
      </c>
      <c r="AM36" s="214">
        <v>385</v>
      </c>
      <c r="AN36" s="215">
        <v>2.6081812460667087E-2</v>
      </c>
      <c r="AO36" s="111">
        <v>11921849.52</v>
      </c>
      <c r="AP36" s="103">
        <v>133469814.27</v>
      </c>
      <c r="AQ36" s="104">
        <v>2950813.33</v>
      </c>
      <c r="AR36" s="105">
        <v>148342477.12</v>
      </c>
      <c r="AS36" s="147">
        <v>38.371938851324799</v>
      </c>
    </row>
    <row r="37" spans="1:45" x14ac:dyDescent="0.2">
      <c r="A37" s="99" t="s">
        <v>102</v>
      </c>
      <c r="B37" s="99" t="s">
        <v>362</v>
      </c>
      <c r="C37" s="102">
        <f t="shared" si="0"/>
        <v>5851513.6765400004</v>
      </c>
      <c r="D37" s="136">
        <f t="shared" si="1"/>
        <v>8719679.2871000003</v>
      </c>
      <c r="E37" s="136">
        <f t="shared" si="2"/>
        <v>722138.81700000004</v>
      </c>
      <c r="F37" s="136">
        <f t="shared" si="3"/>
        <v>148134.321</v>
      </c>
      <c r="G37" s="136">
        <f t="shared" si="4"/>
        <v>16474854.947554767</v>
      </c>
      <c r="H37" s="136">
        <f t="shared" si="5"/>
        <v>97349.038</v>
      </c>
      <c r="I37" s="136">
        <f t="shared" si="8"/>
        <v>1084484.318</v>
      </c>
      <c r="J37" s="136">
        <f t="shared" si="9"/>
        <v>1578092.2760999999</v>
      </c>
      <c r="K37" s="136">
        <f t="shared" si="6"/>
        <v>1726578.3166260791</v>
      </c>
      <c r="L37" s="109">
        <f t="shared" si="7"/>
        <v>4249465.0327567719</v>
      </c>
      <c r="M37" s="111">
        <v>617.70000000000005</v>
      </c>
      <c r="N37" s="103">
        <v>609.5</v>
      </c>
      <c r="O37" s="103">
        <v>42.7</v>
      </c>
      <c r="P37" s="103"/>
      <c r="Q37" s="104">
        <v>5.4</v>
      </c>
      <c r="R37" s="103">
        <v>583</v>
      </c>
      <c r="S37" s="103">
        <v>262</v>
      </c>
      <c r="T37" s="103">
        <v>115</v>
      </c>
      <c r="U37" s="103">
        <v>3300</v>
      </c>
      <c r="V37" s="104">
        <v>2000</v>
      </c>
      <c r="W37" s="103">
        <v>231999</v>
      </c>
      <c r="X37" s="103">
        <v>148380</v>
      </c>
      <c r="Y37" s="104">
        <v>24201</v>
      </c>
      <c r="Z37" s="110">
        <v>16474854.947554767</v>
      </c>
      <c r="AA37" s="110">
        <v>34</v>
      </c>
      <c r="AB37" s="110">
        <v>1245</v>
      </c>
      <c r="AC37" s="110"/>
      <c r="AD37" s="110"/>
      <c r="AE37" s="110">
        <v>1245</v>
      </c>
      <c r="AF37" s="110"/>
      <c r="AG37" s="110"/>
      <c r="AH37" s="110">
        <v>23016</v>
      </c>
      <c r="AI37" s="110">
        <v>2285497</v>
      </c>
      <c r="AJ37" s="212" t="s">
        <v>472</v>
      </c>
      <c r="AK37" s="213">
        <v>34228</v>
      </c>
      <c r="AL37" s="214">
        <v>936</v>
      </c>
      <c r="AM37" s="214">
        <v>339.3</v>
      </c>
      <c r="AN37" s="215">
        <v>3.6568376068376068E-2</v>
      </c>
      <c r="AO37" s="111">
        <v>12803729.140000001</v>
      </c>
      <c r="AP37" s="103">
        <v>102183637.33</v>
      </c>
      <c r="AQ37" s="104">
        <v>2749346.67</v>
      </c>
      <c r="AR37" s="105">
        <v>117736713.14</v>
      </c>
      <c r="AS37" s="147">
        <v>34.412753512999302</v>
      </c>
    </row>
    <row r="38" spans="1:45" x14ac:dyDescent="0.2">
      <c r="A38" s="99" t="s">
        <v>104</v>
      </c>
      <c r="B38" s="99" t="s">
        <v>363</v>
      </c>
      <c r="C38" s="102">
        <f t="shared" si="0"/>
        <v>2985603.2646540003</v>
      </c>
      <c r="D38" s="136">
        <f t="shared" si="1"/>
        <v>7856420.4570000013</v>
      </c>
      <c r="E38" s="136">
        <f t="shared" si="2"/>
        <v>100927.3793</v>
      </c>
      <c r="F38" s="136">
        <f t="shared" si="3"/>
        <v>74406.876000000004</v>
      </c>
      <c r="G38" s="136">
        <f t="shared" si="4"/>
        <v>3579627.1013477989</v>
      </c>
      <c r="H38" s="136">
        <f t="shared" si="5"/>
        <v>11452.828</v>
      </c>
      <c r="I38" s="136">
        <f t="shared" si="8"/>
        <v>919578.21620000002</v>
      </c>
      <c r="J38" s="136">
        <f t="shared" si="9"/>
        <v>985689.83909999998</v>
      </c>
      <c r="K38" s="136">
        <f t="shared" si="6"/>
        <v>1399272.8437292166</v>
      </c>
      <c r="L38" s="109">
        <f t="shared" si="7"/>
        <v>2456278.6872177394</v>
      </c>
      <c r="M38" s="111">
        <v>272.60000000000002</v>
      </c>
      <c r="N38" s="103">
        <v>339.5</v>
      </c>
      <c r="O38" s="103">
        <v>8.1199999999999992</v>
      </c>
      <c r="P38" s="103"/>
      <c r="Q38" s="104">
        <v>3.5</v>
      </c>
      <c r="R38" s="103">
        <v>5</v>
      </c>
      <c r="S38" s="103">
        <v>469</v>
      </c>
      <c r="T38" s="103">
        <v>97</v>
      </c>
      <c r="U38" s="103">
        <v>1200</v>
      </c>
      <c r="V38" s="104"/>
      <c r="W38" s="103">
        <v>10940</v>
      </c>
      <c r="X38" s="103">
        <v>33339</v>
      </c>
      <c r="Y38" s="104">
        <v>12156</v>
      </c>
      <c r="Z38" s="110">
        <v>3579627.1013477989</v>
      </c>
      <c r="AA38" s="110">
        <v>4</v>
      </c>
      <c r="AB38" s="110">
        <v>651</v>
      </c>
      <c r="AC38" s="110"/>
      <c r="AD38" s="110"/>
      <c r="AE38" s="110">
        <v>651</v>
      </c>
      <c r="AF38" s="110"/>
      <c r="AG38" s="110"/>
      <c r="AH38" s="110">
        <v>13504</v>
      </c>
      <c r="AI38" s="110">
        <v>1310157</v>
      </c>
      <c r="AJ38" s="212" t="s">
        <v>472</v>
      </c>
      <c r="AK38" s="213">
        <v>17276</v>
      </c>
      <c r="AL38" s="214">
        <v>535.22</v>
      </c>
      <c r="AM38" s="214">
        <v>88.5</v>
      </c>
      <c r="AN38" s="215">
        <v>3.227831545906356E-2</v>
      </c>
      <c r="AO38" s="111">
        <v>3321606.62</v>
      </c>
      <c r="AP38" s="103">
        <v>69108331.430000007</v>
      </c>
      <c r="AQ38" s="104">
        <v>2834213.33</v>
      </c>
      <c r="AR38" s="105">
        <v>75264151.379999995</v>
      </c>
      <c r="AS38" s="147">
        <v>34.598513616146498</v>
      </c>
    </row>
    <row r="39" spans="1:45" x14ac:dyDescent="0.2">
      <c r="A39" s="99" t="s">
        <v>106</v>
      </c>
      <c r="B39" s="99" t="s">
        <v>105</v>
      </c>
      <c r="C39" s="102">
        <f t="shared" si="0"/>
        <v>4388213.7602819996</v>
      </c>
      <c r="D39" s="136">
        <f t="shared" si="1"/>
        <v>16028055.257300001</v>
      </c>
      <c r="E39" s="136">
        <f t="shared" si="2"/>
        <v>557661.04190000007</v>
      </c>
      <c r="F39" s="136">
        <f t="shared" si="3"/>
        <v>97017.85</v>
      </c>
      <c r="G39" s="136">
        <f t="shared" si="4"/>
        <v>7760363.2412045915</v>
      </c>
      <c r="H39" s="136">
        <f t="shared" si="5"/>
        <v>25768.862999999998</v>
      </c>
      <c r="I39" s="136">
        <f t="shared" si="8"/>
        <v>2014436.6572</v>
      </c>
      <c r="J39" s="136">
        <f t="shared" si="9"/>
        <v>1133291.7930999999</v>
      </c>
      <c r="K39" s="136">
        <f t="shared" si="6"/>
        <v>1553960.3271494536</v>
      </c>
      <c r="L39" s="109">
        <f t="shared" si="7"/>
        <v>3397829.9154071189</v>
      </c>
      <c r="M39" s="111">
        <v>484.21</v>
      </c>
      <c r="N39" s="103">
        <v>721.54</v>
      </c>
      <c r="O39" s="103"/>
      <c r="P39" s="103"/>
      <c r="Q39" s="104">
        <v>2.2000000000000002</v>
      </c>
      <c r="R39" s="103">
        <v>384</v>
      </c>
      <c r="S39" s="103">
        <v>154</v>
      </c>
      <c r="T39" s="103">
        <v>131</v>
      </c>
      <c r="U39" s="103">
        <v>22788</v>
      </c>
      <c r="V39" s="104">
        <v>13870</v>
      </c>
      <c r="W39" s="103">
        <v>172930</v>
      </c>
      <c r="X39" s="103">
        <v>118237</v>
      </c>
      <c r="Y39" s="104">
        <v>15850</v>
      </c>
      <c r="Z39" s="110">
        <v>7760363.2412045915</v>
      </c>
      <c r="AA39" s="110">
        <v>9</v>
      </c>
      <c r="AB39" s="110">
        <v>1341</v>
      </c>
      <c r="AC39" s="110"/>
      <c r="AD39" s="110">
        <v>544</v>
      </c>
      <c r="AE39" s="110">
        <v>799</v>
      </c>
      <c r="AF39" s="110"/>
      <c r="AG39" s="110"/>
      <c r="AH39" s="110">
        <v>17619</v>
      </c>
      <c r="AI39" s="110">
        <v>1821289</v>
      </c>
      <c r="AJ39" s="212" t="s">
        <v>472</v>
      </c>
      <c r="AK39" s="213">
        <v>21123</v>
      </c>
      <c r="AL39" s="214">
        <v>878.95</v>
      </c>
      <c r="AM39" s="214">
        <v>329</v>
      </c>
      <c r="AN39" s="215">
        <v>2.4032083736276237E-2</v>
      </c>
      <c r="AO39" s="111">
        <v>7706737.2400000002</v>
      </c>
      <c r="AP39" s="103">
        <v>103493619.86</v>
      </c>
      <c r="AQ39" s="104">
        <v>2427893.33</v>
      </c>
      <c r="AR39" s="105">
        <v>113628250.43000001</v>
      </c>
      <c r="AS39" s="147">
        <v>32.055696902746298</v>
      </c>
    </row>
    <row r="40" spans="1:45" x14ac:dyDescent="0.2">
      <c r="A40" s="99" t="s">
        <v>108</v>
      </c>
      <c r="B40" s="99" t="s">
        <v>364</v>
      </c>
      <c r="C40" s="102">
        <f t="shared" si="0"/>
        <v>0</v>
      </c>
      <c r="D40" s="136">
        <f t="shared" si="1"/>
        <v>0</v>
      </c>
      <c r="E40" s="136">
        <f t="shared" si="2"/>
        <v>0</v>
      </c>
      <c r="F40" s="136">
        <f t="shared" si="3"/>
        <v>0</v>
      </c>
      <c r="G40" s="136">
        <f t="shared" si="4"/>
        <v>17761251.948150683</v>
      </c>
      <c r="H40" s="136">
        <f t="shared" si="5"/>
        <v>0</v>
      </c>
      <c r="I40" s="136">
        <f t="shared" si="8"/>
        <v>2986067.4473999995</v>
      </c>
      <c r="J40" s="136">
        <f t="shared" si="9"/>
        <v>2119631.8776000002</v>
      </c>
      <c r="K40" s="136">
        <f t="shared" si="6"/>
        <v>43285.270946158009</v>
      </c>
      <c r="L40" s="109">
        <f t="shared" si="7"/>
        <v>2961995.2547179963</v>
      </c>
      <c r="M40" s="111"/>
      <c r="N40" s="103"/>
      <c r="O40" s="103"/>
      <c r="P40" s="103"/>
      <c r="Q40" s="104"/>
      <c r="R40" s="103"/>
      <c r="S40" s="103"/>
      <c r="T40" s="103"/>
      <c r="U40" s="103"/>
      <c r="V40" s="104"/>
      <c r="W40" s="103"/>
      <c r="X40" s="103"/>
      <c r="Y40" s="104"/>
      <c r="Z40" s="110">
        <v>17761251.948150683</v>
      </c>
      <c r="AA40" s="110"/>
      <c r="AB40" s="110"/>
      <c r="AC40" s="110">
        <v>2866</v>
      </c>
      <c r="AD40" s="110">
        <v>29</v>
      </c>
      <c r="AE40" s="110">
        <v>1788</v>
      </c>
      <c r="AF40" s="110"/>
      <c r="AG40" s="110"/>
      <c r="AH40" s="110">
        <v>2</v>
      </c>
      <c r="AI40" s="110">
        <v>3919466</v>
      </c>
      <c r="AJ40" s="212" t="s">
        <v>473</v>
      </c>
      <c r="AK40" s="213">
        <v>2</v>
      </c>
      <c r="AL40" s="214"/>
      <c r="AM40" s="214"/>
      <c r="AN40" s="215"/>
      <c r="AO40" s="111">
        <v>20089500.199999999</v>
      </c>
      <c r="AP40" s="103"/>
      <c r="AQ40" s="104">
        <v>1750080</v>
      </c>
      <c r="AR40" s="105">
        <v>21839580.199999999</v>
      </c>
      <c r="AS40" s="147">
        <v>34.074983157815502</v>
      </c>
    </row>
    <row r="41" spans="1:45" x14ac:dyDescent="0.2">
      <c r="A41" s="99" t="s">
        <v>110</v>
      </c>
      <c r="B41" s="99" t="s">
        <v>365</v>
      </c>
      <c r="C41" s="102">
        <f t="shared" si="0"/>
        <v>7765200.4907480013</v>
      </c>
      <c r="D41" s="136">
        <f t="shared" si="1"/>
        <v>4472104.6545000002</v>
      </c>
      <c r="E41" s="136">
        <f t="shared" si="2"/>
        <v>3289386.6357</v>
      </c>
      <c r="F41" s="136">
        <f t="shared" si="3"/>
        <v>104381.413</v>
      </c>
      <c r="G41" s="136">
        <f t="shared" si="4"/>
        <v>0</v>
      </c>
      <c r="H41" s="136">
        <f t="shared" si="5"/>
        <v>0</v>
      </c>
      <c r="I41" s="136">
        <f t="shared" si="8"/>
        <v>0</v>
      </c>
      <c r="J41" s="136">
        <f t="shared" si="9"/>
        <v>0</v>
      </c>
      <c r="K41" s="136">
        <f t="shared" si="6"/>
        <v>2076474.0564666069</v>
      </c>
      <c r="L41" s="109">
        <f t="shared" si="7"/>
        <v>5621270.3165746201</v>
      </c>
      <c r="M41" s="111">
        <v>168.86</v>
      </c>
      <c r="N41" s="103">
        <v>1328.17</v>
      </c>
      <c r="O41" s="103">
        <v>123.11</v>
      </c>
      <c r="P41" s="103"/>
      <c r="Q41" s="104">
        <v>2.06</v>
      </c>
      <c r="R41" s="103">
        <v>4</v>
      </c>
      <c r="S41" s="103">
        <v>20</v>
      </c>
      <c r="T41" s="103">
        <v>121</v>
      </c>
      <c r="U41" s="103">
        <v>4510</v>
      </c>
      <c r="V41" s="104"/>
      <c r="W41" s="103">
        <v>221401</v>
      </c>
      <c r="X41" s="103">
        <v>1165841</v>
      </c>
      <c r="Y41" s="104">
        <v>17053</v>
      </c>
      <c r="Z41" s="110">
        <v>0</v>
      </c>
      <c r="AA41" s="110"/>
      <c r="AB41" s="110"/>
      <c r="AC41" s="110"/>
      <c r="AD41" s="110"/>
      <c r="AE41" s="110"/>
      <c r="AF41" s="110"/>
      <c r="AG41" s="110"/>
      <c r="AH41" s="110">
        <v>36756</v>
      </c>
      <c r="AI41" s="110">
        <v>3919466</v>
      </c>
      <c r="AJ41" s="212" t="s">
        <v>471</v>
      </c>
      <c r="AK41" s="213">
        <v>40887</v>
      </c>
      <c r="AL41" s="214">
        <v>1030.02</v>
      </c>
      <c r="AM41" s="214">
        <v>592.17999999999995</v>
      </c>
      <c r="AN41" s="215">
        <v>3.9695345721442302E-2</v>
      </c>
      <c r="AO41" s="111"/>
      <c r="AP41" s="103">
        <v>156287023.37</v>
      </c>
      <c r="AQ41" s="104">
        <v>1754866.67</v>
      </c>
      <c r="AR41" s="105">
        <v>158041890.03999999</v>
      </c>
      <c r="AS41" s="147">
        <v>37.559720986412302</v>
      </c>
    </row>
    <row r="42" spans="1:45" x14ac:dyDescent="0.2">
      <c r="A42" s="99" t="s">
        <v>112</v>
      </c>
      <c r="B42" s="99" t="s">
        <v>366</v>
      </c>
      <c r="C42" s="102">
        <f t="shared" si="0"/>
        <v>3294385.3500049999</v>
      </c>
      <c r="D42" s="136">
        <f t="shared" si="1"/>
        <v>10591945.981200002</v>
      </c>
      <c r="E42" s="136">
        <f t="shared" si="2"/>
        <v>771481.90830000001</v>
      </c>
      <c r="F42" s="136">
        <f t="shared" si="3"/>
        <v>738057.93800000008</v>
      </c>
      <c r="G42" s="136">
        <f t="shared" si="4"/>
        <v>9409850.1885764487</v>
      </c>
      <c r="H42" s="136">
        <f t="shared" si="5"/>
        <v>31495.276999999998</v>
      </c>
      <c r="I42" s="136">
        <f t="shared" si="8"/>
        <v>2206681.9786999999</v>
      </c>
      <c r="J42" s="136">
        <f t="shared" si="9"/>
        <v>2268793.6113</v>
      </c>
      <c r="K42" s="136">
        <f t="shared" si="6"/>
        <v>1439629.0389024066</v>
      </c>
      <c r="L42" s="109">
        <f t="shared" si="7"/>
        <v>5111378.3477820307</v>
      </c>
      <c r="M42" s="111">
        <v>177.07</v>
      </c>
      <c r="N42" s="103">
        <v>453.5</v>
      </c>
      <c r="O42" s="103">
        <v>40.39</v>
      </c>
      <c r="P42" s="103"/>
      <c r="Q42" s="104">
        <v>2.1</v>
      </c>
      <c r="R42" s="103">
        <v>294</v>
      </c>
      <c r="S42" s="103">
        <v>14</v>
      </c>
      <c r="T42" s="103">
        <v>76</v>
      </c>
      <c r="U42" s="103">
        <v>13646</v>
      </c>
      <c r="V42" s="104">
        <v>16400</v>
      </c>
      <c r="W42" s="103">
        <v>82588</v>
      </c>
      <c r="X42" s="103">
        <v>255449</v>
      </c>
      <c r="Y42" s="104">
        <v>120578</v>
      </c>
      <c r="Z42" s="110">
        <v>9409850.1885764487</v>
      </c>
      <c r="AA42" s="110">
        <v>11</v>
      </c>
      <c r="AB42" s="110"/>
      <c r="AC42" s="110">
        <v>1913</v>
      </c>
      <c r="AD42" s="110"/>
      <c r="AE42" s="110">
        <v>256</v>
      </c>
      <c r="AF42" s="110"/>
      <c r="AG42" s="110">
        <v>859</v>
      </c>
      <c r="AH42" s="110">
        <v>14514</v>
      </c>
      <c r="AI42" s="110">
        <v>2756750.97</v>
      </c>
      <c r="AJ42" s="212" t="s">
        <v>472</v>
      </c>
      <c r="AK42" s="213">
        <v>26395</v>
      </c>
      <c r="AL42" s="214">
        <v>571.86</v>
      </c>
      <c r="AM42" s="214">
        <v>101.2</v>
      </c>
      <c r="AN42" s="215">
        <v>4.6156401916553E-2</v>
      </c>
      <c r="AO42" s="111">
        <v>9580296.5199999996</v>
      </c>
      <c r="AP42" s="103">
        <v>98017123.909999996</v>
      </c>
      <c r="AQ42" s="104">
        <v>3813977.11</v>
      </c>
      <c r="AR42" s="105">
        <v>111411397.54000001</v>
      </c>
      <c r="AS42" s="147">
        <v>31.653080456944199</v>
      </c>
    </row>
    <row r="43" spans="1:45" x14ac:dyDescent="0.2">
      <c r="A43" s="99" t="s">
        <v>114</v>
      </c>
      <c r="B43" s="99" t="s">
        <v>367</v>
      </c>
      <c r="C43" s="102">
        <f t="shared" si="0"/>
        <v>6607793.4468</v>
      </c>
      <c r="D43" s="136">
        <f t="shared" si="1"/>
        <v>6417648.1573800007</v>
      </c>
      <c r="E43" s="136">
        <f t="shared" si="2"/>
        <v>1028461.1529</v>
      </c>
      <c r="F43" s="136">
        <f t="shared" si="3"/>
        <v>213892.22400000002</v>
      </c>
      <c r="G43" s="136">
        <f t="shared" si="4"/>
        <v>20905381.327031683</v>
      </c>
      <c r="H43" s="136">
        <f t="shared" si="5"/>
        <v>2863.2069999999999</v>
      </c>
      <c r="I43" s="136">
        <f t="shared" si="8"/>
        <v>2973290.3828000003</v>
      </c>
      <c r="J43" s="136">
        <f t="shared" si="9"/>
        <v>3068695.6613000003</v>
      </c>
      <c r="K43" s="136">
        <f t="shared" si="6"/>
        <v>1838594.7067165067</v>
      </c>
      <c r="L43" s="109">
        <f t="shared" si="7"/>
        <v>5645002.460880748</v>
      </c>
      <c r="M43" s="111">
        <v>656</v>
      </c>
      <c r="N43" s="103">
        <v>834</v>
      </c>
      <c r="O43" s="103">
        <v>22</v>
      </c>
      <c r="P43" s="103"/>
      <c r="Q43" s="104">
        <v>6</v>
      </c>
      <c r="R43" s="103">
        <v>273</v>
      </c>
      <c r="S43" s="103">
        <v>24</v>
      </c>
      <c r="T43" s="103">
        <v>155</v>
      </c>
      <c r="U43" s="103">
        <v>5593.6</v>
      </c>
      <c r="V43" s="104"/>
      <c r="W43" s="103">
        <v>237155</v>
      </c>
      <c r="X43" s="103">
        <v>266017</v>
      </c>
      <c r="Y43" s="104">
        <v>34944</v>
      </c>
      <c r="Z43" s="110">
        <v>20905381.327031683</v>
      </c>
      <c r="AA43" s="110">
        <v>1</v>
      </c>
      <c r="AB43" s="110">
        <v>741</v>
      </c>
      <c r="AC43" s="110">
        <v>2644</v>
      </c>
      <c r="AD43" s="110"/>
      <c r="AE43" s="110">
        <v>1430</v>
      </c>
      <c r="AF43" s="110"/>
      <c r="AG43" s="110">
        <v>669</v>
      </c>
      <c r="AH43" s="110">
        <v>26995</v>
      </c>
      <c r="AI43" s="110">
        <v>3049130</v>
      </c>
      <c r="AJ43" s="212" t="s">
        <v>472</v>
      </c>
      <c r="AK43" s="213">
        <v>39982</v>
      </c>
      <c r="AL43" s="214">
        <v>1147</v>
      </c>
      <c r="AM43" s="214">
        <v>371</v>
      </c>
      <c r="AN43" s="215">
        <v>3.4857890148212729E-2</v>
      </c>
      <c r="AO43" s="111">
        <v>26738518.780000001</v>
      </c>
      <c r="AP43" s="103">
        <v>144802045.03</v>
      </c>
      <c r="AQ43" s="104">
        <v>5891653.3300000001</v>
      </c>
      <c r="AR43" s="105">
        <v>177432217.13999999</v>
      </c>
      <c r="AS43" s="147">
        <v>37.002126466034298</v>
      </c>
    </row>
    <row r="44" spans="1:45" x14ac:dyDescent="0.2">
      <c r="A44" s="99" t="s">
        <v>116</v>
      </c>
      <c r="B44" s="99" t="s">
        <v>368</v>
      </c>
      <c r="C44" s="102">
        <f t="shared" si="0"/>
        <v>2462164.4473000001</v>
      </c>
      <c r="D44" s="136">
        <f t="shared" si="1"/>
        <v>637098.56930000009</v>
      </c>
      <c r="E44" s="136">
        <f t="shared" si="2"/>
        <v>4355632.2638000008</v>
      </c>
      <c r="F44" s="136">
        <f t="shared" si="3"/>
        <v>0</v>
      </c>
      <c r="G44" s="136">
        <f t="shared" si="4"/>
        <v>0</v>
      </c>
      <c r="H44" s="136">
        <f t="shared" si="5"/>
        <v>0</v>
      </c>
      <c r="I44" s="136">
        <f t="shared" si="8"/>
        <v>0</v>
      </c>
      <c r="J44" s="136">
        <f t="shared" si="9"/>
        <v>0</v>
      </c>
      <c r="K44" s="136">
        <f t="shared" si="6"/>
        <v>1137779.3739433866</v>
      </c>
      <c r="L44" s="109">
        <f t="shared" si="7"/>
        <v>1550791.3489243088</v>
      </c>
      <c r="M44" s="111">
        <v>14</v>
      </c>
      <c r="N44" s="103">
        <v>253</v>
      </c>
      <c r="O44" s="103">
        <v>96</v>
      </c>
      <c r="P44" s="103"/>
      <c r="Q44" s="104"/>
      <c r="R44" s="103">
        <v>2</v>
      </c>
      <c r="S44" s="103"/>
      <c r="T44" s="103">
        <v>19</v>
      </c>
      <c r="U44" s="103">
        <v>600</v>
      </c>
      <c r="V44" s="104"/>
      <c r="W44" s="103">
        <v>2109201</v>
      </c>
      <c r="X44" s="103">
        <v>478604</v>
      </c>
      <c r="Y44" s="104"/>
      <c r="Z44" s="110">
        <v>0</v>
      </c>
      <c r="AA44" s="110"/>
      <c r="AB44" s="110"/>
      <c r="AC44" s="110"/>
      <c r="AD44" s="110"/>
      <c r="AE44" s="110"/>
      <c r="AF44" s="110"/>
      <c r="AG44" s="110"/>
      <c r="AH44" s="110">
        <v>7990</v>
      </c>
      <c r="AI44" s="110">
        <v>1162663</v>
      </c>
      <c r="AJ44" s="212" t="s">
        <v>471</v>
      </c>
      <c r="AK44" s="213">
        <v>15872</v>
      </c>
      <c r="AL44" s="214">
        <v>156</v>
      </c>
      <c r="AM44" s="214">
        <v>207</v>
      </c>
      <c r="AN44" s="215">
        <v>0.10174358974358974</v>
      </c>
      <c r="AO44" s="111"/>
      <c r="AP44" s="103">
        <v>57273910.049999997</v>
      </c>
      <c r="AQ44" s="104">
        <v>61405.8</v>
      </c>
      <c r="AR44" s="105">
        <v>57335315.850000001</v>
      </c>
      <c r="AS44" s="147">
        <v>46.8891522091456</v>
      </c>
    </row>
    <row r="45" spans="1:45" x14ac:dyDescent="0.2">
      <c r="A45" s="99" t="s">
        <v>118</v>
      </c>
      <c r="B45" s="99" t="s">
        <v>369</v>
      </c>
      <c r="C45" s="102">
        <f t="shared" si="0"/>
        <v>1823009.8928</v>
      </c>
      <c r="D45" s="136">
        <f t="shared" si="1"/>
        <v>538112.03859999997</v>
      </c>
      <c r="E45" s="136">
        <f t="shared" si="2"/>
        <v>780875.03689999995</v>
      </c>
      <c r="F45" s="136">
        <f t="shared" si="3"/>
        <v>108029.52900000001</v>
      </c>
      <c r="G45" s="136">
        <f t="shared" si="4"/>
        <v>0</v>
      </c>
      <c r="H45" s="136">
        <f t="shared" si="5"/>
        <v>0</v>
      </c>
      <c r="I45" s="136">
        <f t="shared" si="8"/>
        <v>0</v>
      </c>
      <c r="J45" s="136">
        <f t="shared" si="9"/>
        <v>0</v>
      </c>
      <c r="K45" s="136">
        <f t="shared" si="6"/>
        <v>983226.17661010695</v>
      </c>
      <c r="L45" s="109">
        <f t="shared" si="7"/>
        <v>1849482.4599905915</v>
      </c>
      <c r="M45" s="111">
        <v>11</v>
      </c>
      <c r="N45" s="103">
        <v>184</v>
      </c>
      <c r="O45" s="103">
        <v>36</v>
      </c>
      <c r="P45" s="103"/>
      <c r="Q45" s="104">
        <v>2</v>
      </c>
      <c r="R45" s="103"/>
      <c r="S45" s="103">
        <v>1</v>
      </c>
      <c r="T45" s="103">
        <v>5</v>
      </c>
      <c r="U45" s="103">
        <v>1300</v>
      </c>
      <c r="V45" s="104"/>
      <c r="W45" s="103">
        <v>103392</v>
      </c>
      <c r="X45" s="103">
        <v>246947</v>
      </c>
      <c r="Y45" s="104">
        <v>17649</v>
      </c>
      <c r="Z45" s="110">
        <v>0</v>
      </c>
      <c r="AA45" s="110"/>
      <c r="AB45" s="110"/>
      <c r="AC45" s="110"/>
      <c r="AD45" s="110"/>
      <c r="AE45" s="110"/>
      <c r="AF45" s="110"/>
      <c r="AG45" s="110"/>
      <c r="AH45" s="110">
        <v>5517</v>
      </c>
      <c r="AI45" s="110">
        <v>1372907</v>
      </c>
      <c r="AJ45" s="212" t="s">
        <v>471</v>
      </c>
      <c r="AK45" s="213">
        <v>17755</v>
      </c>
      <c r="AL45" s="214">
        <v>136</v>
      </c>
      <c r="AM45" s="214">
        <v>97</v>
      </c>
      <c r="AN45" s="215">
        <v>0.1305514705882353</v>
      </c>
      <c r="AO45" s="111"/>
      <c r="AP45" s="103">
        <v>29019183.57</v>
      </c>
      <c r="AQ45" s="104">
        <v>1858094.15</v>
      </c>
      <c r="AR45" s="105">
        <v>30877277.719999999</v>
      </c>
      <c r="AS45" s="147">
        <v>37.396323662751499</v>
      </c>
    </row>
    <row r="46" spans="1:45" x14ac:dyDescent="0.2">
      <c r="A46" s="99" t="s">
        <v>120</v>
      </c>
      <c r="B46" s="99" t="s">
        <v>370</v>
      </c>
      <c r="C46" s="102">
        <f t="shared" si="0"/>
        <v>3998439.2757000001</v>
      </c>
      <c r="D46" s="136">
        <f t="shared" si="1"/>
        <v>3520372.4391999999</v>
      </c>
      <c r="E46" s="136">
        <f t="shared" si="2"/>
        <v>1052567.0922999999</v>
      </c>
      <c r="F46" s="136">
        <f t="shared" si="3"/>
        <v>164930.345</v>
      </c>
      <c r="G46" s="136">
        <f t="shared" si="4"/>
        <v>0</v>
      </c>
      <c r="H46" s="136">
        <f t="shared" si="5"/>
        <v>0</v>
      </c>
      <c r="I46" s="136">
        <f t="shared" si="8"/>
        <v>0</v>
      </c>
      <c r="J46" s="136">
        <f t="shared" si="9"/>
        <v>0</v>
      </c>
      <c r="K46" s="136">
        <f t="shared" si="6"/>
        <v>1247991.1310710553</v>
      </c>
      <c r="L46" s="109">
        <f t="shared" si="7"/>
        <v>4028169.00553081</v>
      </c>
      <c r="M46" s="111">
        <v>9</v>
      </c>
      <c r="N46" s="103">
        <v>316</v>
      </c>
      <c r="O46" s="103">
        <v>55</v>
      </c>
      <c r="P46" s="103"/>
      <c r="Q46" s="104">
        <v>7</v>
      </c>
      <c r="R46" s="103"/>
      <c r="S46" s="103"/>
      <c r="T46" s="103">
        <v>4</v>
      </c>
      <c r="U46" s="103">
        <v>2700</v>
      </c>
      <c r="V46" s="104">
        <v>12000</v>
      </c>
      <c r="W46" s="103">
        <v>379611</v>
      </c>
      <c r="X46" s="103">
        <v>191959</v>
      </c>
      <c r="Y46" s="104">
        <v>26945</v>
      </c>
      <c r="Z46" s="110">
        <v>0</v>
      </c>
      <c r="AA46" s="110"/>
      <c r="AB46" s="110"/>
      <c r="AC46" s="110"/>
      <c r="AD46" s="110"/>
      <c r="AE46" s="110"/>
      <c r="AF46" s="110"/>
      <c r="AG46" s="110"/>
      <c r="AH46" s="110">
        <v>10102</v>
      </c>
      <c r="AI46" s="110">
        <v>2861894</v>
      </c>
      <c r="AJ46" s="212" t="s">
        <v>471</v>
      </c>
      <c r="AK46" s="213">
        <v>29719</v>
      </c>
      <c r="AL46" s="214">
        <v>278</v>
      </c>
      <c r="AM46" s="214">
        <v>109</v>
      </c>
      <c r="AN46" s="215">
        <v>0.10690287769784172</v>
      </c>
      <c r="AO46" s="111"/>
      <c r="AP46" s="103">
        <v>57764131.329999998</v>
      </c>
      <c r="AQ46" s="104">
        <v>181214.71</v>
      </c>
      <c r="AR46" s="105">
        <v>57945346.039999999</v>
      </c>
      <c r="AS46" s="147">
        <v>33.356139686091801</v>
      </c>
    </row>
    <row r="47" spans="1:45" x14ac:dyDescent="0.2">
      <c r="A47" s="99" t="s">
        <v>122</v>
      </c>
      <c r="B47" s="99" t="s">
        <v>371</v>
      </c>
      <c r="C47" s="102">
        <f t="shared" si="0"/>
        <v>30441230.095500004</v>
      </c>
      <c r="D47" s="136">
        <f t="shared" si="1"/>
        <v>11103650.304099999</v>
      </c>
      <c r="E47" s="136">
        <f t="shared" si="2"/>
        <v>416156.39750000002</v>
      </c>
      <c r="F47" s="136">
        <f t="shared" si="3"/>
        <v>1518008</v>
      </c>
      <c r="G47" s="136">
        <f t="shared" si="4"/>
        <v>0</v>
      </c>
      <c r="H47" s="136">
        <f t="shared" si="5"/>
        <v>2863.2069999999999</v>
      </c>
      <c r="I47" s="136">
        <f t="shared" si="8"/>
        <v>0</v>
      </c>
      <c r="J47" s="136">
        <f t="shared" si="9"/>
        <v>0</v>
      </c>
      <c r="K47" s="136">
        <f t="shared" si="6"/>
        <v>2075137.2116133808</v>
      </c>
      <c r="L47" s="109">
        <f t="shared" si="7"/>
        <v>49840940.495189324</v>
      </c>
      <c r="M47" s="111">
        <v>4</v>
      </c>
      <c r="N47" s="103">
        <v>553</v>
      </c>
      <c r="O47" s="103">
        <v>359</v>
      </c>
      <c r="P47" s="103">
        <v>473</v>
      </c>
      <c r="Q47" s="104">
        <v>55</v>
      </c>
      <c r="R47" s="103"/>
      <c r="S47" s="103">
        <v>20</v>
      </c>
      <c r="T47" s="103">
        <v>27</v>
      </c>
      <c r="U47" s="103">
        <v>14800</v>
      </c>
      <c r="V47" s="104">
        <v>26000</v>
      </c>
      <c r="W47" s="103"/>
      <c r="X47" s="103">
        <v>163925</v>
      </c>
      <c r="Y47" s="104">
        <v>248000</v>
      </c>
      <c r="Z47" s="110">
        <v>0</v>
      </c>
      <c r="AA47" s="110">
        <v>1</v>
      </c>
      <c r="AB47" s="110"/>
      <c r="AC47" s="110"/>
      <c r="AD47" s="110"/>
      <c r="AE47" s="110"/>
      <c r="AF47" s="110"/>
      <c r="AG47" s="110"/>
      <c r="AH47" s="110">
        <v>36696</v>
      </c>
      <c r="AI47" s="110">
        <v>30731620</v>
      </c>
      <c r="AJ47" s="212" t="s">
        <v>471</v>
      </c>
      <c r="AK47" s="213">
        <v>434276</v>
      </c>
      <c r="AL47" s="214">
        <v>1285</v>
      </c>
      <c r="AM47" s="214">
        <v>159</v>
      </c>
      <c r="AN47" s="215">
        <v>0.33795797665369648</v>
      </c>
      <c r="AO47" s="111">
        <v>2132503.5099999998</v>
      </c>
      <c r="AP47" s="103">
        <v>276324633.35000002</v>
      </c>
      <c r="AQ47" s="104">
        <v>973451.52</v>
      </c>
      <c r="AR47" s="105">
        <v>279430588.38</v>
      </c>
      <c r="AS47" s="147">
        <v>27.3194335365474</v>
      </c>
    </row>
    <row r="48" spans="1:45" x14ac:dyDescent="0.2">
      <c r="A48" s="99" t="s">
        <v>124</v>
      </c>
      <c r="B48" s="99" t="s">
        <v>372</v>
      </c>
      <c r="C48" s="102">
        <f t="shared" si="0"/>
        <v>1511278.5452999999</v>
      </c>
      <c r="D48" s="136">
        <f t="shared" si="1"/>
        <v>452841.25020000001</v>
      </c>
      <c r="E48" s="136">
        <f t="shared" si="2"/>
        <v>305583.31900000002</v>
      </c>
      <c r="F48" s="136">
        <f t="shared" si="3"/>
        <v>49396.47</v>
      </c>
      <c r="G48" s="136">
        <f t="shared" si="4"/>
        <v>0</v>
      </c>
      <c r="H48" s="136">
        <f t="shared" si="5"/>
        <v>0</v>
      </c>
      <c r="I48" s="136">
        <f t="shared" si="8"/>
        <v>0</v>
      </c>
      <c r="J48" s="136">
        <f t="shared" si="9"/>
        <v>0</v>
      </c>
      <c r="K48" s="136">
        <f t="shared" si="6"/>
        <v>1088072.9810118179</v>
      </c>
      <c r="L48" s="109">
        <f t="shared" si="7"/>
        <v>2358205.1732089664</v>
      </c>
      <c r="M48" s="111"/>
      <c r="N48" s="103">
        <v>178</v>
      </c>
      <c r="O48" s="103">
        <v>37</v>
      </c>
      <c r="P48" s="103"/>
      <c r="Q48" s="104">
        <v>1</v>
      </c>
      <c r="R48" s="103"/>
      <c r="S48" s="103"/>
      <c r="T48" s="103">
        <v>4</v>
      </c>
      <c r="U48" s="103">
        <v>650</v>
      </c>
      <c r="V48" s="104">
        <v>720</v>
      </c>
      <c r="W48" s="103"/>
      <c r="X48" s="103">
        <v>120370</v>
      </c>
      <c r="Y48" s="104">
        <v>8070</v>
      </c>
      <c r="Z48" s="110">
        <v>0</v>
      </c>
      <c r="AA48" s="110"/>
      <c r="AB48" s="110"/>
      <c r="AC48" s="110"/>
      <c r="AD48" s="110"/>
      <c r="AE48" s="110"/>
      <c r="AF48" s="110"/>
      <c r="AG48" s="110"/>
      <c r="AH48" s="110">
        <v>7134</v>
      </c>
      <c r="AI48" s="110">
        <v>1726741</v>
      </c>
      <c r="AJ48" s="212" t="s">
        <v>471</v>
      </c>
      <c r="AK48" s="213">
        <v>24087</v>
      </c>
      <c r="AL48" s="214">
        <v>157</v>
      </c>
      <c r="AM48" s="214">
        <v>59</v>
      </c>
      <c r="AN48" s="215">
        <v>0.15342038216560511</v>
      </c>
      <c r="AO48" s="111"/>
      <c r="AP48" s="103">
        <v>30414790.370000001</v>
      </c>
      <c r="AQ48" s="104">
        <v>74214.19</v>
      </c>
      <c r="AR48" s="105">
        <v>30489004.559999999</v>
      </c>
      <c r="AS48" s="147">
        <v>46.382482412552299</v>
      </c>
    </row>
    <row r="49" spans="1:45" x14ac:dyDescent="0.2">
      <c r="A49" s="99" t="s">
        <v>126</v>
      </c>
      <c r="B49" s="99" t="s">
        <v>373</v>
      </c>
      <c r="C49" s="102">
        <f t="shared" si="0"/>
        <v>5148947.26193</v>
      </c>
      <c r="D49" s="136">
        <f t="shared" si="1"/>
        <v>8193096.5771000003</v>
      </c>
      <c r="E49" s="136">
        <f t="shared" si="2"/>
        <v>1040442.7788</v>
      </c>
      <c r="F49" s="136">
        <f t="shared" si="3"/>
        <v>156697.60000000001</v>
      </c>
      <c r="G49" s="136">
        <f t="shared" si="4"/>
        <v>13280605.36956002</v>
      </c>
      <c r="H49" s="136">
        <f t="shared" si="5"/>
        <v>62990.553999999996</v>
      </c>
      <c r="I49" s="136">
        <f t="shared" si="8"/>
        <v>1578800.0892</v>
      </c>
      <c r="J49" s="136">
        <f t="shared" si="9"/>
        <v>1120326.7566</v>
      </c>
      <c r="K49" s="136">
        <f t="shared" si="6"/>
        <v>1775399.3116297671</v>
      </c>
      <c r="L49" s="109">
        <f t="shared" si="7"/>
        <v>5518895.1094911098</v>
      </c>
      <c r="M49" s="111">
        <v>406.7</v>
      </c>
      <c r="N49" s="103">
        <v>819.9</v>
      </c>
      <c r="O49" s="103">
        <v>53.2</v>
      </c>
      <c r="P49" s="103"/>
      <c r="Q49" s="104">
        <v>1.3</v>
      </c>
      <c r="R49" s="103">
        <v>135</v>
      </c>
      <c r="S49" s="103">
        <v>231</v>
      </c>
      <c r="T49" s="103">
        <v>163</v>
      </c>
      <c r="U49" s="103">
        <v>4597</v>
      </c>
      <c r="V49" s="104"/>
      <c r="W49" s="103">
        <v>145074</v>
      </c>
      <c r="X49" s="103">
        <v>324744</v>
      </c>
      <c r="Y49" s="104">
        <v>25600</v>
      </c>
      <c r="Z49" s="110">
        <v>13280605.36956002</v>
      </c>
      <c r="AA49" s="110">
        <v>22</v>
      </c>
      <c r="AB49" s="110">
        <v>114</v>
      </c>
      <c r="AC49" s="110">
        <v>731</v>
      </c>
      <c r="AD49" s="110">
        <v>149</v>
      </c>
      <c r="AE49" s="110">
        <v>786</v>
      </c>
      <c r="AF49" s="110"/>
      <c r="AG49" s="110"/>
      <c r="AH49" s="110">
        <v>24703</v>
      </c>
      <c r="AI49" s="110">
        <v>2979995</v>
      </c>
      <c r="AJ49" s="212" t="s">
        <v>472</v>
      </c>
      <c r="AK49" s="213">
        <v>33816</v>
      </c>
      <c r="AL49" s="214">
        <v>891.8</v>
      </c>
      <c r="AM49" s="214">
        <v>389.3</v>
      </c>
      <c r="AN49" s="215">
        <v>3.791881587799955E-2</v>
      </c>
      <c r="AO49" s="111">
        <v>11072362.279999999</v>
      </c>
      <c r="AP49" s="103">
        <v>107498866.06999999</v>
      </c>
      <c r="AQ49" s="104">
        <v>1416629.09</v>
      </c>
      <c r="AR49" s="105">
        <v>119987857.44</v>
      </c>
      <c r="AS49" s="147">
        <v>35.742138939424102</v>
      </c>
    </row>
    <row r="50" spans="1:45" x14ac:dyDescent="0.2">
      <c r="A50" s="99" t="s">
        <v>128</v>
      </c>
      <c r="B50" s="99" t="s">
        <v>374</v>
      </c>
      <c r="C50" s="102">
        <f t="shared" si="0"/>
        <v>8310353.7367000002</v>
      </c>
      <c r="D50" s="136">
        <f t="shared" si="1"/>
        <v>4926594.6313000005</v>
      </c>
      <c r="E50" s="136">
        <f t="shared" si="2"/>
        <v>1875543.1002</v>
      </c>
      <c r="F50" s="136">
        <f t="shared" si="3"/>
        <v>115491.02800000001</v>
      </c>
      <c r="G50" s="136">
        <f t="shared" si="4"/>
        <v>23289785.938257821</v>
      </c>
      <c r="H50" s="136">
        <f t="shared" si="5"/>
        <v>83033.002999999997</v>
      </c>
      <c r="I50" s="136">
        <f t="shared" si="8"/>
        <v>3206502.5482999999</v>
      </c>
      <c r="J50" s="136">
        <f t="shared" si="9"/>
        <v>3128581.7601000001</v>
      </c>
      <c r="K50" s="136">
        <f t="shared" si="6"/>
        <v>1908568.9204287599</v>
      </c>
      <c r="L50" s="109">
        <f t="shared" si="7"/>
        <v>9508712.7159483228</v>
      </c>
      <c r="M50" s="111">
        <v>444</v>
      </c>
      <c r="N50" s="103">
        <v>1193</v>
      </c>
      <c r="O50" s="103">
        <v>114</v>
      </c>
      <c r="P50" s="103"/>
      <c r="Q50" s="104">
        <v>4</v>
      </c>
      <c r="R50" s="103">
        <v>558</v>
      </c>
      <c r="S50" s="103">
        <v>69</v>
      </c>
      <c r="T50" s="103">
        <v>75</v>
      </c>
      <c r="U50" s="103">
        <v>2605</v>
      </c>
      <c r="V50" s="104"/>
      <c r="W50" s="103">
        <v>212925</v>
      </c>
      <c r="X50" s="103">
        <v>613896</v>
      </c>
      <c r="Y50" s="104">
        <v>18868</v>
      </c>
      <c r="Z50" s="110">
        <v>23289785.938257821</v>
      </c>
      <c r="AA50" s="110">
        <v>29</v>
      </c>
      <c r="AB50" s="110">
        <v>224</v>
      </c>
      <c r="AC50" s="110">
        <v>3135</v>
      </c>
      <c r="AD50" s="110"/>
      <c r="AE50" s="110">
        <v>1723</v>
      </c>
      <c r="AF50" s="110"/>
      <c r="AG50" s="110">
        <v>550</v>
      </c>
      <c r="AH50" s="110">
        <v>29678</v>
      </c>
      <c r="AI50" s="110">
        <v>5176769</v>
      </c>
      <c r="AJ50" s="212" t="s">
        <v>472</v>
      </c>
      <c r="AK50" s="213">
        <v>48354</v>
      </c>
      <c r="AL50" s="214">
        <v>1150.83</v>
      </c>
      <c r="AM50" s="214">
        <v>604.16999999999996</v>
      </c>
      <c r="AN50" s="215">
        <v>4.2016631474674798E-2</v>
      </c>
      <c r="AO50" s="111">
        <v>17098074.059999999</v>
      </c>
      <c r="AP50" s="103">
        <v>129766732.17</v>
      </c>
      <c r="AQ50" s="104">
        <v>4639266.67</v>
      </c>
      <c r="AR50" s="105">
        <v>151504072.90000001</v>
      </c>
      <c r="AS50" s="147">
        <v>34.462042009115102</v>
      </c>
    </row>
    <row r="51" spans="1:45" x14ac:dyDescent="0.2">
      <c r="A51" s="99" t="s">
        <v>130</v>
      </c>
      <c r="B51" s="99" t="s">
        <v>375</v>
      </c>
      <c r="C51" s="102">
        <f t="shared" si="0"/>
        <v>3064862.0563180004</v>
      </c>
      <c r="D51" s="136">
        <f t="shared" si="1"/>
        <v>2346932.9994999999</v>
      </c>
      <c r="E51" s="136">
        <f t="shared" si="2"/>
        <v>1255211.5496469999</v>
      </c>
      <c r="F51" s="136">
        <f t="shared" si="3"/>
        <v>51416.4</v>
      </c>
      <c r="G51" s="136">
        <f t="shared" si="4"/>
        <v>1041663.7784269088</v>
      </c>
      <c r="H51" s="136">
        <f t="shared" si="5"/>
        <v>0</v>
      </c>
      <c r="I51" s="136">
        <f t="shared" si="8"/>
        <v>995292.24548000004</v>
      </c>
      <c r="J51" s="136">
        <f t="shared" si="9"/>
        <v>0</v>
      </c>
      <c r="K51" s="136">
        <f t="shared" si="6"/>
        <v>1379952.1248449655</v>
      </c>
      <c r="L51" s="109">
        <f t="shared" si="7"/>
        <v>4549264.7326806011</v>
      </c>
      <c r="M51" s="111">
        <v>98.69</v>
      </c>
      <c r="N51" s="103">
        <v>438.87</v>
      </c>
      <c r="O51" s="103">
        <v>74.25</v>
      </c>
      <c r="P51" s="103"/>
      <c r="Q51" s="104">
        <v>0.23</v>
      </c>
      <c r="R51" s="103">
        <v>288</v>
      </c>
      <c r="S51" s="103">
        <v>4</v>
      </c>
      <c r="T51" s="103">
        <v>40</v>
      </c>
      <c r="U51" s="103">
        <v>1279</v>
      </c>
      <c r="V51" s="104">
        <v>680</v>
      </c>
      <c r="W51" s="103">
        <v>213822</v>
      </c>
      <c r="X51" s="103">
        <v>369019.81</v>
      </c>
      <c r="Y51" s="104">
        <v>8400</v>
      </c>
      <c r="Z51" s="110">
        <v>1041663.7784269088</v>
      </c>
      <c r="AA51" s="110"/>
      <c r="AB51" s="110"/>
      <c r="AC51" s="110"/>
      <c r="AD51" s="110">
        <v>154.44</v>
      </c>
      <c r="AE51" s="110"/>
      <c r="AF51" s="110"/>
      <c r="AG51" s="110"/>
      <c r="AH51" s="110">
        <v>13036</v>
      </c>
      <c r="AI51" s="110">
        <v>2449263</v>
      </c>
      <c r="AJ51" s="212" t="s">
        <v>472</v>
      </c>
      <c r="AK51" s="213">
        <v>31791</v>
      </c>
      <c r="AL51" s="214">
        <v>395.13</v>
      </c>
      <c r="AM51" s="214">
        <v>216.91</v>
      </c>
      <c r="AN51" s="215">
        <v>8.0457064763495553E-2</v>
      </c>
      <c r="AO51" s="111">
        <v>1175116.81</v>
      </c>
      <c r="AP51" s="103">
        <v>66655807.780000001</v>
      </c>
      <c r="AQ51" s="104">
        <v>1363456.6</v>
      </c>
      <c r="AR51" s="105">
        <v>69194381.189999998</v>
      </c>
      <c r="AS51" s="147">
        <v>41.930059207048302</v>
      </c>
    </row>
    <row r="52" spans="1:45" x14ac:dyDescent="0.2">
      <c r="A52" s="99" t="s">
        <v>132</v>
      </c>
      <c r="B52" s="99" t="s">
        <v>376</v>
      </c>
      <c r="C52" s="102">
        <f t="shared" si="0"/>
        <v>1503699.8845680002</v>
      </c>
      <c r="D52" s="136">
        <f t="shared" si="1"/>
        <v>1772742.9335000003</v>
      </c>
      <c r="E52" s="136">
        <f t="shared" si="2"/>
        <v>29448.92</v>
      </c>
      <c r="F52" s="136">
        <f t="shared" si="3"/>
        <v>98652.157000000007</v>
      </c>
      <c r="G52" s="136">
        <f t="shared" si="4"/>
        <v>4914015.7172095645</v>
      </c>
      <c r="H52" s="136">
        <f t="shared" si="5"/>
        <v>0</v>
      </c>
      <c r="I52" s="136">
        <f t="shared" si="8"/>
        <v>1504607.6027000002</v>
      </c>
      <c r="J52" s="136">
        <f t="shared" si="9"/>
        <v>1134100.48606</v>
      </c>
      <c r="K52" s="136">
        <f t="shared" si="6"/>
        <v>1113990.6472454437</v>
      </c>
      <c r="L52" s="109">
        <f t="shared" si="7"/>
        <v>3118795.567482681</v>
      </c>
      <c r="M52" s="111">
        <v>16.62</v>
      </c>
      <c r="N52" s="103">
        <v>196.02</v>
      </c>
      <c r="O52" s="103">
        <v>17.66</v>
      </c>
      <c r="P52" s="103"/>
      <c r="Q52" s="104">
        <v>1.68</v>
      </c>
      <c r="R52" s="103">
        <v>14</v>
      </c>
      <c r="S52" s="103">
        <v>9</v>
      </c>
      <c r="T52" s="103">
        <v>17</v>
      </c>
      <c r="U52" s="103">
        <v>2512</v>
      </c>
      <c r="V52" s="104">
        <v>2069</v>
      </c>
      <c r="W52" s="103"/>
      <c r="X52" s="103">
        <v>11600</v>
      </c>
      <c r="Y52" s="104">
        <v>16117</v>
      </c>
      <c r="Z52" s="110">
        <v>4914015.7172095645</v>
      </c>
      <c r="AA52" s="110"/>
      <c r="AB52" s="110"/>
      <c r="AC52" s="110">
        <v>998</v>
      </c>
      <c r="AD52" s="110"/>
      <c r="AE52" s="110">
        <v>491.1</v>
      </c>
      <c r="AF52" s="110"/>
      <c r="AG52" s="110">
        <v>157.69999999999999</v>
      </c>
      <c r="AH52" s="110">
        <v>7573</v>
      </c>
      <c r="AI52" s="110">
        <v>1669557</v>
      </c>
      <c r="AJ52" s="212" t="s">
        <v>472</v>
      </c>
      <c r="AK52" s="213">
        <v>14227</v>
      </c>
      <c r="AL52" s="214">
        <v>184.66</v>
      </c>
      <c r="AM52" s="214">
        <v>47.32</v>
      </c>
      <c r="AN52" s="215">
        <v>7.7044297628073216E-2</v>
      </c>
      <c r="AO52" s="111">
        <v>5055999.5</v>
      </c>
      <c r="AP52" s="103">
        <v>29265556.52</v>
      </c>
      <c r="AQ52" s="104">
        <v>1019258.88</v>
      </c>
      <c r="AR52" s="105">
        <v>35340814.899999999</v>
      </c>
      <c r="AS52" s="147">
        <v>39.546220229990901</v>
      </c>
    </row>
    <row r="53" spans="1:45" x14ac:dyDescent="0.2">
      <c r="A53" s="99" t="s">
        <v>134</v>
      </c>
      <c r="B53" s="99" t="s">
        <v>377</v>
      </c>
      <c r="C53" s="102">
        <f t="shared" si="0"/>
        <v>5551361.0009500012</v>
      </c>
      <c r="D53" s="136">
        <f t="shared" si="1"/>
        <v>2101077.7526000002</v>
      </c>
      <c r="E53" s="136">
        <f t="shared" si="2"/>
        <v>756561.82199999993</v>
      </c>
      <c r="F53" s="136">
        <f t="shared" si="3"/>
        <v>108262.12700000001</v>
      </c>
      <c r="G53" s="136">
        <f t="shared" si="4"/>
        <v>6559702.774689151</v>
      </c>
      <c r="H53" s="136">
        <f t="shared" si="5"/>
        <v>0</v>
      </c>
      <c r="I53" s="136">
        <f t="shared" si="8"/>
        <v>1142506.7725</v>
      </c>
      <c r="J53" s="136">
        <f t="shared" si="9"/>
        <v>3512874.6461000005</v>
      </c>
      <c r="K53" s="136">
        <f t="shared" si="6"/>
        <v>1485833.5207594524</v>
      </c>
      <c r="L53" s="109">
        <f t="shared" si="7"/>
        <v>3363108.9561789422</v>
      </c>
      <c r="M53" s="111">
        <v>204.15</v>
      </c>
      <c r="N53" s="103">
        <v>659.5</v>
      </c>
      <c r="O53" s="103">
        <v>20.76</v>
      </c>
      <c r="P53" s="103"/>
      <c r="Q53" s="104">
        <v>8.34</v>
      </c>
      <c r="R53" s="103"/>
      <c r="S53" s="103">
        <v>19</v>
      </c>
      <c r="T53" s="103">
        <v>59</v>
      </c>
      <c r="U53" s="103">
        <v>1640</v>
      </c>
      <c r="V53" s="104"/>
      <c r="W53" s="103">
        <v>156587</v>
      </c>
      <c r="X53" s="103">
        <v>206170</v>
      </c>
      <c r="Y53" s="104">
        <v>17687</v>
      </c>
      <c r="Z53" s="110">
        <v>6559702.774689151</v>
      </c>
      <c r="AA53" s="110"/>
      <c r="AB53" s="110">
        <v>820</v>
      </c>
      <c r="AC53" s="110"/>
      <c r="AD53" s="110">
        <v>106</v>
      </c>
      <c r="AE53" s="110">
        <v>3185</v>
      </c>
      <c r="AF53" s="110"/>
      <c r="AG53" s="110"/>
      <c r="AH53" s="110">
        <v>15725</v>
      </c>
      <c r="AI53" s="110">
        <v>1802398</v>
      </c>
      <c r="AJ53" s="212" t="s">
        <v>472</v>
      </c>
      <c r="AK53" s="213">
        <v>18650</v>
      </c>
      <c r="AL53" s="214">
        <v>570.53</v>
      </c>
      <c r="AM53" s="214">
        <v>322.22000000000003</v>
      </c>
      <c r="AN53" s="215">
        <v>3.2688903300439942E-2</v>
      </c>
      <c r="AO53" s="111">
        <v>8696845.4199999999</v>
      </c>
      <c r="AP53" s="103">
        <v>71577096.909999996</v>
      </c>
      <c r="AQ53" s="104">
        <v>3942880</v>
      </c>
      <c r="AR53" s="105">
        <v>84216822.329999998</v>
      </c>
      <c r="AS53" s="147">
        <v>36.073623646036701</v>
      </c>
    </row>
    <row r="54" spans="1:45" x14ac:dyDescent="0.2">
      <c r="A54" s="99" t="s">
        <v>136</v>
      </c>
      <c r="B54" s="99" t="s">
        <v>378</v>
      </c>
      <c r="C54" s="102">
        <f t="shared" si="0"/>
        <v>891296.12714999996</v>
      </c>
      <c r="D54" s="136">
        <f t="shared" si="1"/>
        <v>1768435.2309000001</v>
      </c>
      <c r="E54" s="136">
        <f t="shared" si="2"/>
        <v>251166.0043</v>
      </c>
      <c r="F54" s="136">
        <f t="shared" si="3"/>
        <v>0</v>
      </c>
      <c r="G54" s="136">
        <f t="shared" si="4"/>
        <v>0</v>
      </c>
      <c r="H54" s="136">
        <f t="shared" si="5"/>
        <v>0</v>
      </c>
      <c r="I54" s="136">
        <f t="shared" si="8"/>
        <v>0</v>
      </c>
      <c r="J54" s="136">
        <f t="shared" si="9"/>
        <v>0</v>
      </c>
      <c r="K54" s="136">
        <f t="shared" si="6"/>
        <v>851823.81398036587</v>
      </c>
      <c r="L54" s="109">
        <f t="shared" si="7"/>
        <v>1407887.1832315226</v>
      </c>
      <c r="M54" s="111">
        <v>42.64</v>
      </c>
      <c r="N54" s="103">
        <v>96.54</v>
      </c>
      <c r="O54" s="103">
        <v>28</v>
      </c>
      <c r="P54" s="103"/>
      <c r="Q54" s="104"/>
      <c r="R54" s="103"/>
      <c r="S54" s="103">
        <v>66</v>
      </c>
      <c r="T54" s="103">
        <v>18</v>
      </c>
      <c r="U54" s="103">
        <v>1953</v>
      </c>
      <c r="V54" s="104"/>
      <c r="W54" s="103">
        <v>41850</v>
      </c>
      <c r="X54" s="103">
        <v>74389</v>
      </c>
      <c r="Y54" s="104"/>
      <c r="Z54" s="110">
        <v>0</v>
      </c>
      <c r="AA54" s="110"/>
      <c r="AB54" s="110"/>
      <c r="AC54" s="110"/>
      <c r="AD54" s="110"/>
      <c r="AE54" s="110"/>
      <c r="AF54" s="110"/>
      <c r="AG54" s="110"/>
      <c r="AH54" s="110">
        <v>3834</v>
      </c>
      <c r="AI54" s="110">
        <v>1061289</v>
      </c>
      <c r="AJ54" s="212" t="s">
        <v>471</v>
      </c>
      <c r="AK54" s="213">
        <v>3881</v>
      </c>
      <c r="AL54" s="214">
        <v>66.48</v>
      </c>
      <c r="AM54" s="214">
        <v>100.7</v>
      </c>
      <c r="AN54" s="215">
        <v>5.8378459687123949E-2</v>
      </c>
      <c r="AO54" s="111"/>
      <c r="AP54" s="103">
        <v>16492094.17</v>
      </c>
      <c r="AQ54" s="104">
        <v>206010.67</v>
      </c>
      <c r="AR54" s="105">
        <v>16698104.84</v>
      </c>
      <c r="AS54" s="147">
        <v>38.838074719646897</v>
      </c>
    </row>
    <row r="55" spans="1:45" x14ac:dyDescent="0.2">
      <c r="A55" s="99" t="s">
        <v>138</v>
      </c>
      <c r="B55" s="99" t="s">
        <v>379</v>
      </c>
      <c r="C55" s="102">
        <f t="shared" si="0"/>
        <v>3847405.8356509996</v>
      </c>
      <c r="D55" s="136">
        <f t="shared" si="1"/>
        <v>5639662.3069000002</v>
      </c>
      <c r="E55" s="136">
        <f t="shared" si="2"/>
        <v>132638.44220000002</v>
      </c>
      <c r="F55" s="136">
        <f t="shared" si="3"/>
        <v>106958.35400000001</v>
      </c>
      <c r="G55" s="136">
        <f t="shared" si="4"/>
        <v>8904005.2375196218</v>
      </c>
      <c r="H55" s="136">
        <f t="shared" si="5"/>
        <v>0</v>
      </c>
      <c r="I55" s="136">
        <f t="shared" si="8"/>
        <v>1098376.4077880001</v>
      </c>
      <c r="J55" s="136">
        <f t="shared" si="9"/>
        <v>1627997.6935200002</v>
      </c>
      <c r="K55" s="136">
        <f t="shared" si="6"/>
        <v>1689965.9671414122</v>
      </c>
      <c r="L55" s="109">
        <f t="shared" si="7"/>
        <v>3184112.5355617944</v>
      </c>
      <c r="M55" s="111">
        <v>461.91</v>
      </c>
      <c r="N55" s="103">
        <v>626.35</v>
      </c>
      <c r="O55" s="103"/>
      <c r="P55" s="103"/>
      <c r="Q55" s="104">
        <v>1.7</v>
      </c>
      <c r="R55" s="103">
        <v>20</v>
      </c>
      <c r="S55" s="103">
        <v>32</v>
      </c>
      <c r="T55" s="103">
        <v>183</v>
      </c>
      <c r="U55" s="103">
        <v>3076</v>
      </c>
      <c r="V55" s="104"/>
      <c r="W55" s="103">
        <v>43563</v>
      </c>
      <c r="X55" s="103">
        <v>26696</v>
      </c>
      <c r="Y55" s="104">
        <v>17474</v>
      </c>
      <c r="Z55" s="110">
        <v>8904005.2375196218</v>
      </c>
      <c r="AA55" s="110"/>
      <c r="AB55" s="110">
        <v>1295.04</v>
      </c>
      <c r="AC55" s="110"/>
      <c r="AD55" s="110"/>
      <c r="AE55" s="110">
        <v>1295.04</v>
      </c>
      <c r="AF55" s="110"/>
      <c r="AG55" s="110"/>
      <c r="AH55" s="110">
        <v>21798</v>
      </c>
      <c r="AI55" s="110">
        <v>1705057</v>
      </c>
      <c r="AJ55" s="212" t="s">
        <v>472</v>
      </c>
      <c r="AK55" s="213">
        <v>25120</v>
      </c>
      <c r="AL55" s="214">
        <v>820.65</v>
      </c>
      <c r="AM55" s="214">
        <v>269.31</v>
      </c>
      <c r="AN55" s="215">
        <v>3.060988241028453E-2</v>
      </c>
      <c r="AO55" s="111">
        <v>6864107.2800000003</v>
      </c>
      <c r="AP55" s="103">
        <v>79108979.5</v>
      </c>
      <c r="AQ55" s="104">
        <v>1843973.33</v>
      </c>
      <c r="AR55" s="105">
        <v>87817060.109999999</v>
      </c>
      <c r="AS55" s="147">
        <v>37.146540842147601</v>
      </c>
    </row>
    <row r="56" spans="1:45" x14ac:dyDescent="0.2">
      <c r="A56" s="99" t="s">
        <v>140</v>
      </c>
      <c r="B56" s="99" t="s">
        <v>380</v>
      </c>
      <c r="C56" s="102">
        <f t="shared" si="0"/>
        <v>50983.849648999996</v>
      </c>
      <c r="D56" s="136">
        <f t="shared" si="1"/>
        <v>667596.50959999999</v>
      </c>
      <c r="E56" s="136">
        <f t="shared" si="2"/>
        <v>0</v>
      </c>
      <c r="F56" s="136">
        <f t="shared" si="3"/>
        <v>55792.915000000001</v>
      </c>
      <c r="G56" s="136">
        <f t="shared" si="4"/>
        <v>13382805.706282567</v>
      </c>
      <c r="H56" s="136">
        <f t="shared" si="5"/>
        <v>0</v>
      </c>
      <c r="I56" s="136">
        <f t="shared" si="8"/>
        <v>1378310.6090000002</v>
      </c>
      <c r="J56" s="136">
        <f t="shared" si="9"/>
        <v>1588610.1501</v>
      </c>
      <c r="K56" s="136">
        <f t="shared" si="6"/>
        <v>62116.659428912084</v>
      </c>
      <c r="L56" s="109">
        <f t="shared" si="7"/>
        <v>3857085.3335849927</v>
      </c>
      <c r="M56" s="111">
        <v>12.75</v>
      </c>
      <c r="N56" s="103">
        <v>5.81</v>
      </c>
      <c r="O56" s="103"/>
      <c r="P56" s="103"/>
      <c r="Q56" s="104"/>
      <c r="R56" s="103"/>
      <c r="S56" s="103"/>
      <c r="T56" s="103"/>
      <c r="U56" s="103"/>
      <c r="V56" s="104">
        <v>3112</v>
      </c>
      <c r="W56" s="103"/>
      <c r="X56" s="103"/>
      <c r="Y56" s="104">
        <v>9115</v>
      </c>
      <c r="Z56" s="110">
        <v>13382805.706282567</v>
      </c>
      <c r="AA56" s="110"/>
      <c r="AB56" s="110">
        <v>1155</v>
      </c>
      <c r="AC56" s="110"/>
      <c r="AD56" s="110">
        <v>192</v>
      </c>
      <c r="AE56" s="110">
        <v>1050</v>
      </c>
      <c r="AF56" s="110"/>
      <c r="AG56" s="110">
        <v>105</v>
      </c>
      <c r="AH56" s="110">
        <v>5</v>
      </c>
      <c r="AI56" s="110">
        <v>5837362</v>
      </c>
      <c r="AJ56" s="212" t="s">
        <v>473</v>
      </c>
      <c r="AK56" s="213">
        <v>5</v>
      </c>
      <c r="AL56" s="214">
        <v>18.559999999999999</v>
      </c>
      <c r="AM56" s="214"/>
      <c r="AN56" s="215">
        <v>2.6939655172413793E-4</v>
      </c>
      <c r="AO56" s="111">
        <v>14046290.789999999</v>
      </c>
      <c r="AP56" s="103">
        <v>3621317.91</v>
      </c>
      <c r="AQ56" s="104">
        <v>3658288.46</v>
      </c>
      <c r="AR56" s="105">
        <v>21325897.16</v>
      </c>
      <c r="AS56" s="147">
        <v>25.338289398362502</v>
      </c>
    </row>
    <row r="57" spans="1:45" x14ac:dyDescent="0.2">
      <c r="A57" s="99" t="s">
        <v>142</v>
      </c>
      <c r="B57" s="99" t="s">
        <v>381</v>
      </c>
      <c r="C57" s="102">
        <f t="shared" si="0"/>
        <v>3819269.3495199997</v>
      </c>
      <c r="D57" s="136">
        <f t="shared" si="1"/>
        <v>5526310.6623999998</v>
      </c>
      <c r="E57" s="136">
        <f t="shared" si="2"/>
        <v>887513.39400000009</v>
      </c>
      <c r="F57" s="136">
        <f t="shared" si="3"/>
        <v>172826.43500000003</v>
      </c>
      <c r="G57" s="136">
        <f t="shared" si="4"/>
        <v>0</v>
      </c>
      <c r="H57" s="136">
        <f t="shared" si="5"/>
        <v>22905.655999999999</v>
      </c>
      <c r="I57" s="136">
        <f t="shared" si="8"/>
        <v>0</v>
      </c>
      <c r="J57" s="136">
        <f t="shared" si="9"/>
        <v>0</v>
      </c>
      <c r="K57" s="136">
        <f t="shared" si="6"/>
        <v>1496391.3156744943</v>
      </c>
      <c r="L57" s="109">
        <f t="shared" si="7"/>
        <v>2452684.1392346141</v>
      </c>
      <c r="M57" s="111">
        <v>406.5</v>
      </c>
      <c r="N57" s="103">
        <v>646.1</v>
      </c>
      <c r="O57" s="103">
        <v>19.7</v>
      </c>
      <c r="P57" s="103"/>
      <c r="Q57" s="104">
        <v>0.7</v>
      </c>
      <c r="R57" s="103"/>
      <c r="S57" s="103">
        <v>130</v>
      </c>
      <c r="T57" s="103">
        <v>148</v>
      </c>
      <c r="U57" s="103">
        <v>2030</v>
      </c>
      <c r="V57" s="104"/>
      <c r="W57" s="103">
        <v>71632</v>
      </c>
      <c r="X57" s="103">
        <v>307580</v>
      </c>
      <c r="Y57" s="104">
        <v>28235</v>
      </c>
      <c r="Z57" s="110">
        <v>0</v>
      </c>
      <c r="AA57" s="110">
        <v>8</v>
      </c>
      <c r="AB57" s="110"/>
      <c r="AC57" s="110"/>
      <c r="AD57" s="110"/>
      <c r="AE57" s="110"/>
      <c r="AF57" s="110"/>
      <c r="AG57" s="110"/>
      <c r="AH57" s="110">
        <v>16010</v>
      </c>
      <c r="AI57" s="110">
        <v>1791951</v>
      </c>
      <c r="AJ57" s="212" t="s">
        <v>471</v>
      </c>
      <c r="AK57" s="213">
        <v>17007</v>
      </c>
      <c r="AL57" s="214">
        <v>710.77</v>
      </c>
      <c r="AM57" s="214">
        <v>362.23</v>
      </c>
      <c r="AN57" s="215">
        <v>2.3927571506957245E-2</v>
      </c>
      <c r="AO57" s="111">
        <v>1841.27</v>
      </c>
      <c r="AP57" s="103">
        <v>96465576.769999996</v>
      </c>
      <c r="AQ57" s="104">
        <v>4087544.39</v>
      </c>
      <c r="AR57" s="105">
        <v>100554962.43000001</v>
      </c>
      <c r="AS57" s="147">
        <v>37.3027260968598</v>
      </c>
    </row>
    <row r="58" spans="1:45" x14ac:dyDescent="0.2">
      <c r="A58" s="99" t="s">
        <v>144</v>
      </c>
      <c r="B58" s="99" t="s">
        <v>382</v>
      </c>
      <c r="C58" s="102">
        <f t="shared" si="0"/>
        <v>2146522.85194</v>
      </c>
      <c r="D58" s="136">
        <f t="shared" si="1"/>
        <v>6880626.3691000007</v>
      </c>
      <c r="E58" s="136">
        <f t="shared" si="2"/>
        <v>290754.15490000002</v>
      </c>
      <c r="F58" s="136">
        <f t="shared" si="3"/>
        <v>38250.129000000001</v>
      </c>
      <c r="G58" s="136">
        <f t="shared" si="4"/>
        <v>3414249.832796887</v>
      </c>
      <c r="H58" s="136">
        <f t="shared" si="5"/>
        <v>8589.6209999999992</v>
      </c>
      <c r="I58" s="136">
        <f t="shared" si="8"/>
        <v>866552.85350000008</v>
      </c>
      <c r="J58" s="136">
        <f t="shared" si="9"/>
        <v>795203.53359999997</v>
      </c>
      <c r="K58" s="136">
        <f t="shared" si="6"/>
        <v>1301443.3248398681</v>
      </c>
      <c r="L58" s="109">
        <f t="shared" si="7"/>
        <v>1977364.0463885979</v>
      </c>
      <c r="M58" s="111">
        <v>230</v>
      </c>
      <c r="N58" s="103">
        <v>386</v>
      </c>
      <c r="O58" s="103"/>
      <c r="P58" s="103"/>
      <c r="Q58" s="104">
        <v>0.7</v>
      </c>
      <c r="R58" s="103"/>
      <c r="S58" s="103">
        <v>347</v>
      </c>
      <c r="T58" s="103">
        <v>67</v>
      </c>
      <c r="U58" s="103">
        <v>4210</v>
      </c>
      <c r="V58" s="104">
        <v>651</v>
      </c>
      <c r="W58" s="103">
        <v>73078</v>
      </c>
      <c r="X58" s="103">
        <v>71667</v>
      </c>
      <c r="Y58" s="104">
        <v>6249</v>
      </c>
      <c r="Z58" s="110">
        <v>3414249.832796887</v>
      </c>
      <c r="AA58" s="110">
        <v>3</v>
      </c>
      <c r="AB58" s="110">
        <v>460</v>
      </c>
      <c r="AC58" s="110"/>
      <c r="AD58" s="110"/>
      <c r="AE58" s="110">
        <v>460</v>
      </c>
      <c r="AF58" s="110"/>
      <c r="AG58" s="110"/>
      <c r="AH58" s="110">
        <v>11236</v>
      </c>
      <c r="AI58" s="110">
        <v>1051254</v>
      </c>
      <c r="AJ58" s="212" t="s">
        <v>472</v>
      </c>
      <c r="AK58" s="213">
        <v>12246</v>
      </c>
      <c r="AL58" s="214">
        <v>448.7</v>
      </c>
      <c r="AM58" s="214">
        <v>168</v>
      </c>
      <c r="AN58" s="215">
        <v>2.7292177401381769E-2</v>
      </c>
      <c r="AO58" s="111">
        <v>2315214.5299999998</v>
      </c>
      <c r="AP58" s="103">
        <v>47448748.380000003</v>
      </c>
      <c r="AQ58" s="104">
        <v>523205.56</v>
      </c>
      <c r="AR58" s="105">
        <v>50287168.469999999</v>
      </c>
      <c r="AS58" s="147">
        <v>37.030434215097003</v>
      </c>
    </row>
    <row r="59" spans="1:45" x14ac:dyDescent="0.2">
      <c r="A59" s="99" t="s">
        <v>146</v>
      </c>
      <c r="B59" s="99" t="s">
        <v>383</v>
      </c>
      <c r="C59" s="102">
        <f t="shared" si="0"/>
        <v>6906589.6999129998</v>
      </c>
      <c r="D59" s="136">
        <f t="shared" si="1"/>
        <v>15798375.851900002</v>
      </c>
      <c r="E59" s="136">
        <f t="shared" si="2"/>
        <v>1034201.6796</v>
      </c>
      <c r="F59" s="136">
        <f t="shared" si="3"/>
        <v>360930.886</v>
      </c>
      <c r="G59" s="136">
        <f t="shared" si="4"/>
        <v>15613365.936172247</v>
      </c>
      <c r="H59" s="136">
        <f t="shared" si="5"/>
        <v>100212.245</v>
      </c>
      <c r="I59" s="136">
        <f t="shared" si="8"/>
        <v>4149820.3975999998</v>
      </c>
      <c r="J59" s="136">
        <f t="shared" si="9"/>
        <v>355135.78690000001</v>
      </c>
      <c r="K59" s="136">
        <f t="shared" si="6"/>
        <v>2044929.2172328394</v>
      </c>
      <c r="L59" s="109">
        <f t="shared" si="7"/>
        <v>8216806.5311436439</v>
      </c>
      <c r="M59" s="111">
        <v>564.98</v>
      </c>
      <c r="N59" s="103">
        <v>1043.76</v>
      </c>
      <c r="O59" s="103">
        <v>89.53</v>
      </c>
      <c r="P59" s="103"/>
      <c r="Q59" s="104">
        <v>1.3</v>
      </c>
      <c r="R59" s="103">
        <v>1703</v>
      </c>
      <c r="S59" s="103">
        <v>178</v>
      </c>
      <c r="T59" s="103">
        <v>205</v>
      </c>
      <c r="U59" s="103">
        <v>9194</v>
      </c>
      <c r="V59" s="104">
        <v>6000</v>
      </c>
      <c r="W59" s="103">
        <v>124508</v>
      </c>
      <c r="X59" s="103">
        <v>334348</v>
      </c>
      <c r="Y59" s="104">
        <v>58966</v>
      </c>
      <c r="Z59" s="110">
        <v>15613365.936172247</v>
      </c>
      <c r="AA59" s="110">
        <v>35</v>
      </c>
      <c r="AB59" s="110">
        <v>7</v>
      </c>
      <c r="AC59" s="110">
        <v>4378</v>
      </c>
      <c r="AD59" s="110">
        <v>30</v>
      </c>
      <c r="AE59" s="110">
        <v>7</v>
      </c>
      <c r="AF59" s="110"/>
      <c r="AG59" s="110">
        <v>6</v>
      </c>
      <c r="AH59" s="110">
        <v>35356</v>
      </c>
      <c r="AI59" s="110">
        <v>4463555</v>
      </c>
      <c r="AJ59" s="212" t="s">
        <v>472</v>
      </c>
      <c r="AK59" s="213">
        <v>57616</v>
      </c>
      <c r="AL59" s="214">
        <v>1244.57</v>
      </c>
      <c r="AM59" s="214">
        <v>455</v>
      </c>
      <c r="AN59" s="215">
        <v>4.6293900704661051E-2</v>
      </c>
      <c r="AO59" s="111">
        <v>14449939.15</v>
      </c>
      <c r="AP59" s="103">
        <v>168970560.03</v>
      </c>
      <c r="AQ59" s="104">
        <v>2199986.67</v>
      </c>
      <c r="AR59" s="105">
        <v>185620485.84999999</v>
      </c>
      <c r="AS59" s="147">
        <v>34.871578102430703</v>
      </c>
    </row>
    <row r="60" spans="1:45" x14ac:dyDescent="0.2">
      <c r="A60" s="99" t="s">
        <v>148</v>
      </c>
      <c r="B60" s="99" t="s">
        <v>384</v>
      </c>
      <c r="C60" s="102">
        <f t="shared" si="0"/>
        <v>4034205.3052629996</v>
      </c>
      <c r="D60" s="136">
        <f t="shared" si="1"/>
        <v>6875733.7094999999</v>
      </c>
      <c r="E60" s="136">
        <f t="shared" si="2"/>
        <v>1014624.6332</v>
      </c>
      <c r="F60" s="136">
        <f t="shared" si="3"/>
        <v>49886.15</v>
      </c>
      <c r="G60" s="136">
        <f t="shared" si="4"/>
        <v>10341401.838493416</v>
      </c>
      <c r="H60" s="136">
        <f t="shared" si="5"/>
        <v>71580.175000000003</v>
      </c>
      <c r="I60" s="136">
        <f t="shared" si="8"/>
        <v>2668593.2075</v>
      </c>
      <c r="J60" s="136">
        <f t="shared" si="9"/>
        <v>990460.35969999991</v>
      </c>
      <c r="K60" s="136">
        <f t="shared" si="6"/>
        <v>1574200.6604494832</v>
      </c>
      <c r="L60" s="109">
        <f t="shared" si="7"/>
        <v>7158206.3104908932</v>
      </c>
      <c r="M60" s="111">
        <v>247.42</v>
      </c>
      <c r="N60" s="103">
        <v>674.4</v>
      </c>
      <c r="O60" s="103">
        <v>27.23</v>
      </c>
      <c r="P60" s="103"/>
      <c r="Q60" s="104">
        <v>2</v>
      </c>
      <c r="R60" s="103">
        <v>191</v>
      </c>
      <c r="S60" s="103">
        <v>16</v>
      </c>
      <c r="T60" s="103">
        <v>199</v>
      </c>
      <c r="U60" s="103">
        <v>1548</v>
      </c>
      <c r="V60" s="104">
        <v>4830</v>
      </c>
      <c r="W60" s="103">
        <v>121440</v>
      </c>
      <c r="X60" s="103">
        <v>328436</v>
      </c>
      <c r="Y60" s="104">
        <v>8150</v>
      </c>
      <c r="Z60" s="110">
        <v>10341401.838493416</v>
      </c>
      <c r="AA60" s="110">
        <v>25</v>
      </c>
      <c r="AB60" s="110"/>
      <c r="AC60" s="110">
        <v>2515</v>
      </c>
      <c r="AD60" s="110"/>
      <c r="AE60" s="110">
        <v>133</v>
      </c>
      <c r="AF60" s="110">
        <v>177</v>
      </c>
      <c r="AG60" s="110"/>
      <c r="AH60" s="110">
        <v>18207</v>
      </c>
      <c r="AI60" s="110">
        <v>3880396</v>
      </c>
      <c r="AJ60" s="212" t="s">
        <v>472</v>
      </c>
      <c r="AK60" s="213">
        <v>26315</v>
      </c>
      <c r="AL60" s="214">
        <v>584.04999999999995</v>
      </c>
      <c r="AM60" s="214">
        <v>367</v>
      </c>
      <c r="AN60" s="215">
        <v>4.505607396627001E-2</v>
      </c>
      <c r="AO60" s="111">
        <v>10394778.890000001</v>
      </c>
      <c r="AP60" s="103">
        <v>85160609.129999995</v>
      </c>
      <c r="AQ60" s="104">
        <v>1831242.09</v>
      </c>
      <c r="AR60" s="105">
        <v>97386630.109999999</v>
      </c>
      <c r="AS60" s="147">
        <v>36.9739321469442</v>
      </c>
    </row>
    <row r="61" spans="1:45" x14ac:dyDescent="0.2">
      <c r="A61" s="99" t="s">
        <v>150</v>
      </c>
      <c r="B61" s="99" t="s">
        <v>385</v>
      </c>
      <c r="C61" s="102">
        <f t="shared" si="0"/>
        <v>2255838.25991</v>
      </c>
      <c r="D61" s="136">
        <f t="shared" si="1"/>
        <v>3471842.4926500004</v>
      </c>
      <c r="E61" s="136">
        <f t="shared" si="2"/>
        <v>87271.925199999998</v>
      </c>
      <c r="F61" s="136">
        <f t="shared" si="3"/>
        <v>97819.701000000001</v>
      </c>
      <c r="G61" s="136">
        <f t="shared" si="4"/>
        <v>5731510.7503840905</v>
      </c>
      <c r="H61" s="136">
        <f t="shared" si="5"/>
        <v>11452.828</v>
      </c>
      <c r="I61" s="136">
        <f t="shared" si="8"/>
        <v>1157215.3465</v>
      </c>
      <c r="J61" s="136">
        <f t="shared" si="9"/>
        <v>1048776.9639000001</v>
      </c>
      <c r="K61" s="136">
        <f t="shared" si="6"/>
        <v>1302948.7465332018</v>
      </c>
      <c r="L61" s="109">
        <f t="shared" si="7"/>
        <v>1981861.0330921647</v>
      </c>
      <c r="M61" s="111">
        <v>297.3</v>
      </c>
      <c r="N61" s="103">
        <v>327.3</v>
      </c>
      <c r="O61" s="103"/>
      <c r="P61" s="103"/>
      <c r="Q61" s="104">
        <v>1.3</v>
      </c>
      <c r="R61" s="103">
        <v>63</v>
      </c>
      <c r="S61" s="103">
        <v>28</v>
      </c>
      <c r="T61" s="103">
        <v>88</v>
      </c>
      <c r="U61" s="103">
        <v>2958.5</v>
      </c>
      <c r="V61" s="104"/>
      <c r="W61" s="103">
        <v>22967</v>
      </c>
      <c r="X61" s="103">
        <v>20906</v>
      </c>
      <c r="Y61" s="104">
        <v>15981</v>
      </c>
      <c r="Z61" s="110">
        <v>5731510.7503840905</v>
      </c>
      <c r="AA61" s="110">
        <v>4</v>
      </c>
      <c r="AB61" s="110">
        <v>550</v>
      </c>
      <c r="AC61" s="110"/>
      <c r="AD61" s="110">
        <v>160</v>
      </c>
      <c r="AE61" s="110">
        <v>667</v>
      </c>
      <c r="AF61" s="110">
        <v>16</v>
      </c>
      <c r="AG61" s="110"/>
      <c r="AH61" s="110">
        <v>11269</v>
      </c>
      <c r="AI61" s="110">
        <v>1053681</v>
      </c>
      <c r="AJ61" s="212" t="s">
        <v>472</v>
      </c>
      <c r="AK61" s="213">
        <v>11874</v>
      </c>
      <c r="AL61" s="214">
        <v>460</v>
      </c>
      <c r="AM61" s="214">
        <v>165.9</v>
      </c>
      <c r="AN61" s="215">
        <v>2.5813043478260869E-2</v>
      </c>
      <c r="AO61" s="111">
        <v>4179679.38</v>
      </c>
      <c r="AP61" s="103">
        <v>49497474.630000003</v>
      </c>
      <c r="AQ61" s="104">
        <v>949262.44</v>
      </c>
      <c r="AR61" s="105">
        <v>54626416.450000003</v>
      </c>
      <c r="AS61" s="147">
        <v>37.059965369353101</v>
      </c>
    </row>
    <row r="62" spans="1:45" s="25" customFormat="1" x14ac:dyDescent="0.2">
      <c r="A62" s="99" t="s">
        <v>152</v>
      </c>
      <c r="B62" s="99" t="s">
        <v>386</v>
      </c>
      <c r="C62" s="102">
        <f t="shared" si="0"/>
        <v>2266536.3750820002</v>
      </c>
      <c r="D62" s="136">
        <f t="shared" si="1"/>
        <v>6263331.1179</v>
      </c>
      <c r="E62" s="136">
        <f t="shared" si="2"/>
        <v>261566.32010000001</v>
      </c>
      <c r="F62" s="136">
        <f t="shared" si="3"/>
        <v>4376.5150000000003</v>
      </c>
      <c r="G62" s="136">
        <f t="shared" si="4"/>
        <v>9823866.4347151369</v>
      </c>
      <c r="H62" s="136">
        <f t="shared" si="5"/>
        <v>51537.725999999995</v>
      </c>
      <c r="I62" s="136">
        <f t="shared" si="8"/>
        <v>950116.38320000004</v>
      </c>
      <c r="J62" s="136">
        <f t="shared" si="9"/>
        <v>1412456.5836999998</v>
      </c>
      <c r="K62" s="136">
        <f t="shared" si="6"/>
        <v>1331984.3542235096</v>
      </c>
      <c r="L62" s="109">
        <f t="shared" si="7"/>
        <v>2205788.1514114244</v>
      </c>
      <c r="M62" s="111">
        <v>333.46</v>
      </c>
      <c r="N62" s="103">
        <v>357.62</v>
      </c>
      <c r="O62" s="103"/>
      <c r="P62" s="103"/>
      <c r="Q62" s="104">
        <v>0.64</v>
      </c>
      <c r="R62" s="103">
        <v>154</v>
      </c>
      <c r="S62" s="103">
        <v>69</v>
      </c>
      <c r="T62" s="103">
        <v>174</v>
      </c>
      <c r="U62" s="103">
        <v>2522</v>
      </c>
      <c r="V62" s="104">
        <v>1000</v>
      </c>
      <c r="W62" s="103">
        <v>96533</v>
      </c>
      <c r="X62" s="103">
        <v>46413</v>
      </c>
      <c r="Y62" s="104">
        <v>715</v>
      </c>
      <c r="Z62" s="110">
        <v>9823866.4347151369</v>
      </c>
      <c r="AA62" s="110">
        <v>18</v>
      </c>
      <c r="AB62" s="110">
        <v>761</v>
      </c>
      <c r="AC62" s="110"/>
      <c r="AD62" s="110"/>
      <c r="AE62" s="110">
        <v>429</v>
      </c>
      <c r="AF62" s="110"/>
      <c r="AG62" s="110">
        <v>332</v>
      </c>
      <c r="AH62" s="110">
        <v>11917</v>
      </c>
      <c r="AI62" s="110">
        <v>1174635</v>
      </c>
      <c r="AJ62" s="212" t="s">
        <v>472</v>
      </c>
      <c r="AK62" s="213">
        <v>14406</v>
      </c>
      <c r="AL62" s="214">
        <v>493.34</v>
      </c>
      <c r="AM62" s="214">
        <v>198.38</v>
      </c>
      <c r="AN62" s="215">
        <v>2.9200956743827788E-2</v>
      </c>
      <c r="AO62" s="111">
        <v>9103396</v>
      </c>
      <c r="AP62" s="103">
        <v>51737448.5</v>
      </c>
      <c r="AQ62" s="104">
        <v>1066000</v>
      </c>
      <c r="AR62" s="105">
        <v>61906844.5</v>
      </c>
      <c r="AS62" s="147">
        <v>33.391297435844201</v>
      </c>
    </row>
    <row r="63" spans="1:45" x14ac:dyDescent="0.2">
      <c r="A63" s="99" t="s">
        <v>154</v>
      </c>
      <c r="B63" s="99" t="s">
        <v>387</v>
      </c>
      <c r="C63" s="102">
        <f t="shared" si="0"/>
        <v>3957010.8573309998</v>
      </c>
      <c r="D63" s="136">
        <f t="shared" si="1"/>
        <v>15013472.9333</v>
      </c>
      <c r="E63" s="136">
        <f t="shared" si="2"/>
        <v>106974.50469999999</v>
      </c>
      <c r="F63" s="136">
        <f t="shared" si="3"/>
        <v>205065.74200000003</v>
      </c>
      <c r="G63" s="136">
        <f t="shared" si="4"/>
        <v>11851437.367741965</v>
      </c>
      <c r="H63" s="136">
        <f t="shared" si="5"/>
        <v>14316.035</v>
      </c>
      <c r="I63" s="136">
        <f t="shared" si="8"/>
        <v>1388661.0556000001</v>
      </c>
      <c r="J63" s="136">
        <f t="shared" si="9"/>
        <v>1128793.5781</v>
      </c>
      <c r="K63" s="136">
        <f t="shared" si="6"/>
        <v>1593614.0421652892</v>
      </c>
      <c r="L63" s="109">
        <f t="shared" si="7"/>
        <v>5660586.1947151674</v>
      </c>
      <c r="M63" s="111">
        <v>699.94</v>
      </c>
      <c r="N63" s="103">
        <v>445.59</v>
      </c>
      <c r="O63" s="103"/>
      <c r="P63" s="103"/>
      <c r="Q63" s="104">
        <v>2.48</v>
      </c>
      <c r="R63" s="103">
        <v>438</v>
      </c>
      <c r="S63" s="103">
        <v>298</v>
      </c>
      <c r="T63" s="103">
        <v>385</v>
      </c>
      <c r="U63" s="103">
        <v>4752</v>
      </c>
      <c r="V63" s="104"/>
      <c r="W63" s="103">
        <v>14384</v>
      </c>
      <c r="X63" s="103">
        <v>33701</v>
      </c>
      <c r="Y63" s="104">
        <v>33502</v>
      </c>
      <c r="Z63" s="110">
        <v>11851437.367741965</v>
      </c>
      <c r="AA63" s="110">
        <v>5</v>
      </c>
      <c r="AB63" s="110">
        <v>648</v>
      </c>
      <c r="AC63" s="110"/>
      <c r="AD63" s="110">
        <v>283</v>
      </c>
      <c r="AE63" s="110">
        <v>498</v>
      </c>
      <c r="AF63" s="110">
        <v>52</v>
      </c>
      <c r="AG63" s="110">
        <v>73</v>
      </c>
      <c r="AH63" s="110">
        <v>18782</v>
      </c>
      <c r="AI63" s="110">
        <v>3057675</v>
      </c>
      <c r="AJ63" s="212" t="s">
        <v>472</v>
      </c>
      <c r="AK63" s="213">
        <v>19655</v>
      </c>
      <c r="AL63" s="214">
        <v>876.4</v>
      </c>
      <c r="AM63" s="214">
        <v>271.61</v>
      </c>
      <c r="AN63" s="215">
        <v>2.2426973984481971E-2</v>
      </c>
      <c r="AO63" s="111">
        <v>10614941.48</v>
      </c>
      <c r="AP63" s="103">
        <v>92237820.859999999</v>
      </c>
      <c r="AQ63" s="104">
        <v>951173.33</v>
      </c>
      <c r="AR63" s="105">
        <v>103803935.67</v>
      </c>
      <c r="AS63" s="147">
        <v>34.933382997315398</v>
      </c>
    </row>
    <row r="64" spans="1:45" x14ac:dyDescent="0.2">
      <c r="A64" s="99" t="s">
        <v>156</v>
      </c>
      <c r="B64" s="99" t="s">
        <v>388</v>
      </c>
      <c r="C64" s="102">
        <f t="shared" si="0"/>
        <v>3398759.2601960003</v>
      </c>
      <c r="D64" s="136">
        <f t="shared" si="1"/>
        <v>1835477.9405999999</v>
      </c>
      <c r="E64" s="136">
        <f t="shared" si="2"/>
        <v>32622.294999999998</v>
      </c>
      <c r="F64" s="136">
        <f t="shared" si="3"/>
        <v>174760.671</v>
      </c>
      <c r="G64" s="136">
        <f t="shared" si="4"/>
        <v>0</v>
      </c>
      <c r="H64" s="136">
        <f t="shared" si="5"/>
        <v>0</v>
      </c>
      <c r="I64" s="136">
        <f t="shared" si="8"/>
        <v>0</v>
      </c>
      <c r="J64" s="136">
        <f t="shared" si="9"/>
        <v>0</v>
      </c>
      <c r="K64" s="136">
        <f t="shared" si="6"/>
        <v>1315750.5992999107</v>
      </c>
      <c r="L64" s="109">
        <f t="shared" si="7"/>
        <v>3909264.3113240344</v>
      </c>
      <c r="M64" s="111">
        <v>37.799999999999997</v>
      </c>
      <c r="N64" s="103">
        <v>323.3</v>
      </c>
      <c r="O64" s="103">
        <v>121.9</v>
      </c>
      <c r="P64" s="103"/>
      <c r="Q64" s="104">
        <v>0.78</v>
      </c>
      <c r="R64" s="103">
        <v>1</v>
      </c>
      <c r="S64" s="103">
        <v>1</v>
      </c>
      <c r="T64" s="103">
        <v>23</v>
      </c>
      <c r="U64" s="103">
        <v>3536</v>
      </c>
      <c r="V64" s="104">
        <v>790</v>
      </c>
      <c r="W64" s="103"/>
      <c r="X64" s="103">
        <v>12850</v>
      </c>
      <c r="Y64" s="104">
        <v>28551</v>
      </c>
      <c r="Z64" s="110">
        <v>0</v>
      </c>
      <c r="AA64" s="110"/>
      <c r="AB64" s="110"/>
      <c r="AC64" s="110"/>
      <c r="AD64" s="110"/>
      <c r="AE64" s="110"/>
      <c r="AF64" s="110"/>
      <c r="AG64" s="110"/>
      <c r="AH64" s="110">
        <v>11552</v>
      </c>
      <c r="AI64" s="110">
        <v>2782108</v>
      </c>
      <c r="AJ64" s="212" t="s">
        <v>471</v>
      </c>
      <c r="AK64" s="213">
        <v>35536</v>
      </c>
      <c r="AL64" s="214">
        <v>336.91</v>
      </c>
      <c r="AM64" s="214">
        <v>146.87</v>
      </c>
      <c r="AN64" s="215">
        <v>0.10547623994538601</v>
      </c>
      <c r="AO64" s="111"/>
      <c r="AP64" s="103">
        <v>60133278.520000003</v>
      </c>
      <c r="AQ64" s="104">
        <v>1952782.44</v>
      </c>
      <c r="AR64" s="105">
        <v>62086060.960000001</v>
      </c>
      <c r="AS64" s="147">
        <v>34.664229524849702</v>
      </c>
    </row>
    <row r="65" spans="1:45" x14ac:dyDescent="0.2">
      <c r="A65" s="99" t="s">
        <v>158</v>
      </c>
      <c r="B65" s="99" t="s">
        <v>389</v>
      </c>
      <c r="C65" s="102">
        <f t="shared" si="0"/>
        <v>4570098.4222219996</v>
      </c>
      <c r="D65" s="136">
        <f t="shared" si="1"/>
        <v>5536925.7697000001</v>
      </c>
      <c r="E65" s="136">
        <f t="shared" si="2"/>
        <v>655704.66650000005</v>
      </c>
      <c r="F65" s="136">
        <f t="shared" si="3"/>
        <v>85804.178</v>
      </c>
      <c r="G65" s="136">
        <f t="shared" si="4"/>
        <v>7532046.9758215165</v>
      </c>
      <c r="H65" s="136">
        <f t="shared" si="5"/>
        <v>0</v>
      </c>
      <c r="I65" s="136">
        <f t="shared" si="8"/>
        <v>2539825.8612919999</v>
      </c>
      <c r="J65" s="136">
        <f t="shared" si="9"/>
        <v>1391096.5573499999</v>
      </c>
      <c r="K65" s="136">
        <f t="shared" si="6"/>
        <v>1649779.6271169607</v>
      </c>
      <c r="L65" s="109">
        <f t="shared" si="7"/>
        <v>3960513.2912934348</v>
      </c>
      <c r="M65" s="111">
        <v>496.96</v>
      </c>
      <c r="N65" s="103">
        <v>707.35</v>
      </c>
      <c r="O65" s="103">
        <v>16.63</v>
      </c>
      <c r="P65" s="103"/>
      <c r="Q65" s="104">
        <v>2</v>
      </c>
      <c r="R65" s="103">
        <v>25</v>
      </c>
      <c r="S65" s="103">
        <v>254</v>
      </c>
      <c r="T65" s="103">
        <v>81</v>
      </c>
      <c r="U65" s="103">
        <v>1800</v>
      </c>
      <c r="V65" s="104">
        <v>900</v>
      </c>
      <c r="W65" s="103">
        <v>94453</v>
      </c>
      <c r="X65" s="103">
        <v>202885</v>
      </c>
      <c r="Y65" s="104">
        <v>14018</v>
      </c>
      <c r="Z65" s="110">
        <v>7532046.9758215165</v>
      </c>
      <c r="AA65" s="110"/>
      <c r="AB65" s="110"/>
      <c r="AC65" s="110">
        <v>2347.1799999999998</v>
      </c>
      <c r="AD65" s="110"/>
      <c r="AE65" s="110">
        <v>1057.5</v>
      </c>
      <c r="AF65" s="110"/>
      <c r="AG65" s="110"/>
      <c r="AH65" s="110">
        <v>20507</v>
      </c>
      <c r="AI65" s="110">
        <v>2127822</v>
      </c>
      <c r="AJ65" s="212" t="s">
        <v>472</v>
      </c>
      <c r="AK65" s="213">
        <v>21816</v>
      </c>
      <c r="AL65" s="214">
        <v>902.94</v>
      </c>
      <c r="AM65" s="214">
        <v>320</v>
      </c>
      <c r="AN65" s="215">
        <v>2.4161073825503355E-2</v>
      </c>
      <c r="AO65" s="111">
        <v>10917863.949999999</v>
      </c>
      <c r="AP65" s="103">
        <v>105834217.83</v>
      </c>
      <c r="AQ65" s="104">
        <v>2183160</v>
      </c>
      <c r="AR65" s="105">
        <v>118935241.78</v>
      </c>
      <c r="AS65" s="147">
        <v>32.439000810864798</v>
      </c>
    </row>
    <row r="66" spans="1:45" x14ac:dyDescent="0.2">
      <c r="A66" s="99" t="s">
        <v>160</v>
      </c>
      <c r="B66" s="99" t="s">
        <v>390</v>
      </c>
      <c r="C66" s="102">
        <f t="shared" si="0"/>
        <v>4503092.8497480005</v>
      </c>
      <c r="D66" s="136">
        <f t="shared" si="1"/>
        <v>4707557.4646000005</v>
      </c>
      <c r="E66" s="136">
        <f t="shared" si="2"/>
        <v>475216.48719999997</v>
      </c>
      <c r="F66" s="136">
        <f t="shared" si="3"/>
        <v>59373.700000000004</v>
      </c>
      <c r="G66" s="136">
        <f t="shared" si="4"/>
        <v>7733381.9167032046</v>
      </c>
      <c r="H66" s="136">
        <f t="shared" si="5"/>
        <v>143160.35</v>
      </c>
      <c r="I66" s="136">
        <f t="shared" si="8"/>
        <v>1346179.2922999999</v>
      </c>
      <c r="J66" s="136">
        <f t="shared" si="9"/>
        <v>1036496.1312600001</v>
      </c>
      <c r="K66" s="136">
        <f t="shared" si="6"/>
        <v>1571743.735929508</v>
      </c>
      <c r="L66" s="109">
        <f t="shared" si="7"/>
        <v>2986047.753220269</v>
      </c>
      <c r="M66" s="111">
        <v>369.36</v>
      </c>
      <c r="N66" s="103">
        <v>594.61</v>
      </c>
      <c r="O66" s="103">
        <v>21.99</v>
      </c>
      <c r="P66" s="103"/>
      <c r="Q66" s="104">
        <v>4</v>
      </c>
      <c r="R66" s="103">
        <v>384</v>
      </c>
      <c r="S66" s="103">
        <v>136</v>
      </c>
      <c r="T66" s="103">
        <v>63</v>
      </c>
      <c r="U66" s="103">
        <v>2013</v>
      </c>
      <c r="V66" s="104"/>
      <c r="W66" s="103">
        <v>76865</v>
      </c>
      <c r="X66" s="103">
        <v>142106</v>
      </c>
      <c r="Y66" s="104">
        <v>9700</v>
      </c>
      <c r="Z66" s="110">
        <v>7733381.9167032046</v>
      </c>
      <c r="AA66" s="110">
        <v>50</v>
      </c>
      <c r="AB66" s="110">
        <v>112</v>
      </c>
      <c r="AC66" s="110">
        <v>751</v>
      </c>
      <c r="AD66" s="110"/>
      <c r="AE66" s="110">
        <v>630.1</v>
      </c>
      <c r="AF66" s="110"/>
      <c r="AG66" s="110">
        <v>36.700000000000003</v>
      </c>
      <c r="AH66" s="110">
        <v>18135</v>
      </c>
      <c r="AI66" s="110">
        <v>1597443</v>
      </c>
      <c r="AJ66" s="212" t="s">
        <v>472</v>
      </c>
      <c r="AK66" s="213">
        <v>26187</v>
      </c>
      <c r="AL66" s="214">
        <v>864.38</v>
      </c>
      <c r="AM66" s="214">
        <v>125.58</v>
      </c>
      <c r="AN66" s="215">
        <v>3.0295703278650592E-2</v>
      </c>
      <c r="AO66" s="111">
        <v>6219697.4699999997</v>
      </c>
      <c r="AP66" s="103">
        <v>72639932.370000005</v>
      </c>
      <c r="AQ66" s="104">
        <v>2350653.33</v>
      </c>
      <c r="AR66" s="105">
        <v>81210283.170000002</v>
      </c>
      <c r="AS66" s="147">
        <v>33.237274547231401</v>
      </c>
    </row>
    <row r="67" spans="1:45" x14ac:dyDescent="0.2">
      <c r="A67" s="99" t="s">
        <v>162</v>
      </c>
      <c r="B67" s="99" t="s">
        <v>391</v>
      </c>
      <c r="C67" s="102">
        <f t="shared" si="0"/>
        <v>2171728.8688730001</v>
      </c>
      <c r="D67" s="136">
        <f t="shared" si="1"/>
        <v>5975512.6390000004</v>
      </c>
      <c r="E67" s="136">
        <f t="shared" si="2"/>
        <v>211334.4148</v>
      </c>
      <c r="F67" s="136">
        <f t="shared" si="3"/>
        <v>38849.987000000001</v>
      </c>
      <c r="G67" s="136">
        <f t="shared" si="4"/>
        <v>9062478.7196901012</v>
      </c>
      <c r="H67" s="136">
        <f t="shared" si="5"/>
        <v>2863.2069999999999</v>
      </c>
      <c r="I67" s="136">
        <f t="shared" si="8"/>
        <v>883210.0355</v>
      </c>
      <c r="J67" s="136">
        <f t="shared" si="9"/>
        <v>1868170.7996</v>
      </c>
      <c r="K67" s="136">
        <f t="shared" si="6"/>
        <v>1170454.5173292812</v>
      </c>
      <c r="L67" s="109">
        <f t="shared" si="7"/>
        <v>1485360.038428074</v>
      </c>
      <c r="M67" s="111">
        <v>377.91</v>
      </c>
      <c r="N67" s="103">
        <v>336.35</v>
      </c>
      <c r="O67" s="103"/>
      <c r="P67" s="103"/>
      <c r="Q67" s="104">
        <v>0.21</v>
      </c>
      <c r="R67" s="103">
        <v>611</v>
      </c>
      <c r="S67" s="103">
        <v>73</v>
      </c>
      <c r="T67" s="103">
        <v>124</v>
      </c>
      <c r="U67" s="103">
        <v>1699</v>
      </c>
      <c r="V67" s="104"/>
      <c r="W67" s="103">
        <v>69326</v>
      </c>
      <c r="X67" s="103">
        <v>42584</v>
      </c>
      <c r="Y67" s="104">
        <v>6347</v>
      </c>
      <c r="Z67" s="110">
        <v>9062478.7196901012</v>
      </c>
      <c r="AA67" s="110">
        <v>1</v>
      </c>
      <c r="AB67" s="110">
        <v>520</v>
      </c>
      <c r="AC67" s="110"/>
      <c r="AD67" s="110"/>
      <c r="AE67" s="110"/>
      <c r="AF67" s="110">
        <v>520</v>
      </c>
      <c r="AG67" s="110"/>
      <c r="AH67" s="110">
        <v>8585</v>
      </c>
      <c r="AI67" s="110">
        <v>786273</v>
      </c>
      <c r="AJ67" s="212" t="s">
        <v>472</v>
      </c>
      <c r="AK67" s="213">
        <v>8715</v>
      </c>
      <c r="AL67" s="214">
        <v>525.66</v>
      </c>
      <c r="AM67" s="214">
        <v>188.81</v>
      </c>
      <c r="AN67" s="215">
        <v>1.6579157630407487E-2</v>
      </c>
      <c r="AO67" s="111">
        <v>12400462.289999999</v>
      </c>
      <c r="AP67" s="103">
        <v>56628549.200000003</v>
      </c>
      <c r="AQ67" s="104">
        <v>1725013.33</v>
      </c>
      <c r="AR67" s="105">
        <v>70754024.819999993</v>
      </c>
      <c r="AS67" s="147">
        <v>33.655373183963803</v>
      </c>
    </row>
    <row r="68" spans="1:45" x14ac:dyDescent="0.2">
      <c r="A68" s="99" t="s">
        <v>164</v>
      </c>
      <c r="B68" s="99" t="s">
        <v>392</v>
      </c>
      <c r="C68" s="102">
        <f t="shared" si="0"/>
        <v>35473.029214000002</v>
      </c>
      <c r="D68" s="136">
        <f t="shared" si="1"/>
        <v>0</v>
      </c>
      <c r="E68" s="136">
        <f t="shared" si="2"/>
        <v>0</v>
      </c>
      <c r="F68" s="136">
        <f t="shared" si="3"/>
        <v>0</v>
      </c>
      <c r="G68" s="136">
        <f t="shared" si="4"/>
        <v>11599662.517851721</v>
      </c>
      <c r="H68" s="136">
        <f t="shared" si="5"/>
        <v>0</v>
      </c>
      <c r="I68" s="136">
        <f t="shared" si="8"/>
        <v>1564456.5659</v>
      </c>
      <c r="J68" s="136">
        <f t="shared" si="9"/>
        <v>3046580.0049000001</v>
      </c>
      <c r="K68" s="136">
        <f t="shared" si="6"/>
        <v>56886.100554427154</v>
      </c>
      <c r="L68" s="109">
        <f t="shared" si="7"/>
        <v>3450770.766971352</v>
      </c>
      <c r="M68" s="111">
        <v>4.51</v>
      </c>
      <c r="N68" s="103">
        <v>5.83</v>
      </c>
      <c r="O68" s="103">
        <v>0.23</v>
      </c>
      <c r="P68" s="103"/>
      <c r="Q68" s="104"/>
      <c r="R68" s="103"/>
      <c r="S68" s="103"/>
      <c r="T68" s="103"/>
      <c r="U68" s="103"/>
      <c r="V68" s="104"/>
      <c r="W68" s="103"/>
      <c r="X68" s="103"/>
      <c r="Y68" s="104"/>
      <c r="Z68" s="110">
        <v>11599662.517851721</v>
      </c>
      <c r="AA68" s="110"/>
      <c r="AB68" s="110"/>
      <c r="AC68" s="110">
        <v>1076</v>
      </c>
      <c r="AD68" s="110"/>
      <c r="AE68" s="110"/>
      <c r="AF68" s="110">
        <v>417</v>
      </c>
      <c r="AG68" s="110">
        <v>759</v>
      </c>
      <c r="AH68" s="110">
        <v>4</v>
      </c>
      <c r="AI68" s="110">
        <v>4935031</v>
      </c>
      <c r="AJ68" s="212" t="s">
        <v>473</v>
      </c>
      <c r="AK68" s="213">
        <v>4</v>
      </c>
      <c r="AL68" s="214">
        <v>7.12</v>
      </c>
      <c r="AM68" s="214">
        <v>3.45</v>
      </c>
      <c r="AN68" s="215">
        <v>5.6179775280898881E-4</v>
      </c>
      <c r="AO68" s="111">
        <v>19530013.530000001</v>
      </c>
      <c r="AP68" s="103">
        <v>5082340.22</v>
      </c>
      <c r="AQ68" s="104">
        <v>1607507.11</v>
      </c>
      <c r="AR68" s="105">
        <v>26219860.859999999</v>
      </c>
      <c r="AS68" s="147">
        <v>33.818320465072503</v>
      </c>
    </row>
    <row r="69" spans="1:45" x14ac:dyDescent="0.2">
      <c r="A69" s="99" t="s">
        <v>166</v>
      </c>
      <c r="B69" s="99" t="s">
        <v>393</v>
      </c>
      <c r="C69" s="102">
        <f t="shared" ref="C69:C105" si="10">2327.9856*M69+3666.4429*N69+15645.4437*O69+15645.4437*P69+279770.2922*Q69</f>
        <v>8461.9857000000011</v>
      </c>
      <c r="D69" s="136">
        <f t="shared" ref="D69:D105" si="11">2855.5628*R69+11103.2371*S69+23253.3823*T69+315.9553*U69+214.5233*V69</f>
        <v>289155.79610000004</v>
      </c>
      <c r="E69" s="136">
        <f t="shared" ref="E69:E105" si="12">1.489*W69+2.5387*X69</f>
        <v>0</v>
      </c>
      <c r="F69" s="136">
        <f t="shared" ref="F69:F105" si="13">6.121*Y69</f>
        <v>24484</v>
      </c>
      <c r="G69" s="136">
        <f t="shared" ref="G69:G105" si="14">Z69</f>
        <v>6316171.744596852</v>
      </c>
      <c r="H69" s="136">
        <f t="shared" ref="H69:H105" si="15">2863.207*AA69</f>
        <v>0</v>
      </c>
      <c r="I69" s="136">
        <f t="shared" si="8"/>
        <v>1598984.8139</v>
      </c>
      <c r="J69" s="136">
        <f t="shared" si="9"/>
        <v>1091217.8299</v>
      </c>
      <c r="K69" s="136">
        <f t="shared" ref="K69:K105" si="16">1.3366*24641.8131*(AH69^0.3942)</f>
        <v>56886.100554427154</v>
      </c>
      <c r="L69" s="109">
        <f t="shared" ref="L69:L105" si="17">IF(AJ69="t+r", 1.4147*1.6347*(AI69^0.9851), IF(AJ69="t", 1.1533*0.5024*(AI69^1.0597), IF(AJ69="r", 1.3329*94.6535*(AI69^0.6629),"FEJL")))</f>
        <v>1950649.2986770824</v>
      </c>
      <c r="M69" s="111">
        <v>0.8</v>
      </c>
      <c r="N69" s="103">
        <v>1.8</v>
      </c>
      <c r="O69" s="103"/>
      <c r="P69" s="103"/>
      <c r="Q69" s="104"/>
      <c r="R69" s="103"/>
      <c r="S69" s="103"/>
      <c r="T69" s="103">
        <v>7</v>
      </c>
      <c r="U69" s="103">
        <v>400</v>
      </c>
      <c r="V69" s="104"/>
      <c r="W69" s="103"/>
      <c r="X69" s="103"/>
      <c r="Y69" s="104">
        <v>4000</v>
      </c>
      <c r="Z69" s="110">
        <v>6316171.744596852</v>
      </c>
      <c r="AA69" s="110"/>
      <c r="AB69" s="110"/>
      <c r="AC69" s="110">
        <v>1121</v>
      </c>
      <c r="AD69" s="110"/>
      <c r="AE69" s="110">
        <v>725.8</v>
      </c>
      <c r="AF69" s="110">
        <v>10.5</v>
      </c>
      <c r="AG69" s="110"/>
      <c r="AH69" s="110">
        <v>4</v>
      </c>
      <c r="AI69" s="110">
        <v>2087243</v>
      </c>
      <c r="AJ69" s="212" t="s">
        <v>473</v>
      </c>
      <c r="AK69" s="213">
        <v>4</v>
      </c>
      <c r="AL69" s="214">
        <v>2.11</v>
      </c>
      <c r="AM69" s="214">
        <v>0.49</v>
      </c>
      <c r="AN69" s="215">
        <v>1.8957345971563982E-3</v>
      </c>
      <c r="AO69" s="111">
        <v>6107301.3399999999</v>
      </c>
      <c r="AP69" s="103">
        <v>1318542.57</v>
      </c>
      <c r="AQ69" s="104">
        <v>506739.07</v>
      </c>
      <c r="AR69" s="105">
        <v>7932582.9800000004</v>
      </c>
      <c r="AS69" s="147">
        <v>24.322989231829801</v>
      </c>
    </row>
    <row r="70" spans="1:45" x14ac:dyDescent="0.2">
      <c r="A70" s="99" t="s">
        <v>168</v>
      </c>
      <c r="B70" s="99" t="s">
        <v>394</v>
      </c>
      <c r="C70" s="102">
        <f t="shared" si="10"/>
        <v>3016607.0541249998</v>
      </c>
      <c r="D70" s="136">
        <f t="shared" si="11"/>
        <v>6103835.9671000009</v>
      </c>
      <c r="E70" s="136">
        <f t="shared" si="12"/>
        <v>183043.89060000001</v>
      </c>
      <c r="F70" s="136">
        <f t="shared" si="13"/>
        <v>67955.342000000004</v>
      </c>
      <c r="G70" s="136">
        <f t="shared" si="14"/>
        <v>8783946.9926234055</v>
      </c>
      <c r="H70" s="136">
        <f t="shared" si="15"/>
        <v>68716.967999999993</v>
      </c>
      <c r="I70" s="136">
        <f t="shared" ref="I70:I105" si="18">IF(SUM(AB70:AD70) &gt; 0,738847.7915+277.6197*AB70+767.2944*AC70+1660.4795*AD70,0)</f>
        <v>1777764.4091</v>
      </c>
      <c r="J70" s="136">
        <f t="shared" ref="J70:J105" si="19">IF(SUM(AE70:AG70) &gt; 0,336440.7036+997.3105*AE70+2945.6348*AF70+1952.3183*AG70,0)</f>
        <v>1526378.7074500001</v>
      </c>
      <c r="K70" s="136">
        <f t="shared" si="16"/>
        <v>1439120.5970200009</v>
      </c>
      <c r="L70" s="109">
        <f t="shared" si="17"/>
        <v>2790083.8914920753</v>
      </c>
      <c r="M70" s="111">
        <v>341.91</v>
      </c>
      <c r="N70" s="103">
        <v>316.27</v>
      </c>
      <c r="O70" s="103">
        <v>31.34</v>
      </c>
      <c r="P70" s="103"/>
      <c r="Q70" s="104">
        <v>2.04</v>
      </c>
      <c r="R70" s="103">
        <v>725</v>
      </c>
      <c r="S70" s="103">
        <v>33</v>
      </c>
      <c r="T70" s="103">
        <v>80</v>
      </c>
      <c r="U70" s="103">
        <v>2806</v>
      </c>
      <c r="V70" s="104">
        <v>4290</v>
      </c>
      <c r="W70" s="103">
        <v>19272</v>
      </c>
      <c r="X70" s="103">
        <v>60798</v>
      </c>
      <c r="Y70" s="104">
        <v>11102</v>
      </c>
      <c r="Z70" s="110">
        <v>8783946.9926234055</v>
      </c>
      <c r="AA70" s="110">
        <v>24</v>
      </c>
      <c r="AB70" s="110"/>
      <c r="AC70" s="110">
        <v>1354</v>
      </c>
      <c r="AD70" s="110"/>
      <c r="AE70" s="110"/>
      <c r="AF70" s="110"/>
      <c r="AG70" s="110">
        <v>609.5</v>
      </c>
      <c r="AH70" s="110">
        <v>14501</v>
      </c>
      <c r="AI70" s="110">
        <v>1491076.74</v>
      </c>
      <c r="AJ70" s="212" t="s">
        <v>472</v>
      </c>
      <c r="AK70" s="213">
        <v>15095</v>
      </c>
      <c r="AL70" s="214">
        <v>556.26</v>
      </c>
      <c r="AM70" s="214">
        <v>135.30000000000001</v>
      </c>
      <c r="AN70" s="215">
        <v>2.713659080286197E-2</v>
      </c>
      <c r="AO70" s="111">
        <v>7427091.0199999996</v>
      </c>
      <c r="AP70" s="103">
        <v>54097550.560000002</v>
      </c>
      <c r="AQ70" s="104"/>
      <c r="AR70" s="105">
        <v>61524641.579999998</v>
      </c>
      <c r="AS70" s="147">
        <v>36.143468877522999</v>
      </c>
    </row>
    <row r="71" spans="1:45" x14ac:dyDescent="0.2">
      <c r="A71" s="99" t="s">
        <v>170</v>
      </c>
      <c r="B71" s="99" t="s">
        <v>395</v>
      </c>
      <c r="C71" s="102">
        <f t="shared" si="10"/>
        <v>8260528.0999159999</v>
      </c>
      <c r="D71" s="136">
        <f t="shared" si="11"/>
        <v>13885586.1949</v>
      </c>
      <c r="E71" s="136">
        <f t="shared" si="12"/>
        <v>753041.45400000003</v>
      </c>
      <c r="F71" s="136">
        <f t="shared" si="13"/>
        <v>687070.00800000003</v>
      </c>
      <c r="G71" s="136">
        <f t="shared" si="14"/>
        <v>10183230.420801101</v>
      </c>
      <c r="H71" s="136">
        <f t="shared" si="15"/>
        <v>11452.828</v>
      </c>
      <c r="I71" s="136">
        <f t="shared" si="18"/>
        <v>2091774.2876000002</v>
      </c>
      <c r="J71" s="136">
        <f t="shared" si="19"/>
        <v>1071458.5421000002</v>
      </c>
      <c r="K71" s="136">
        <f t="shared" si="16"/>
        <v>1769861.4876253009</v>
      </c>
      <c r="L71" s="109">
        <f t="shared" si="17"/>
        <v>5333124.7098982008</v>
      </c>
      <c r="M71" s="111">
        <v>525.4</v>
      </c>
      <c r="N71" s="103">
        <v>910.4</v>
      </c>
      <c r="O71" s="103">
        <v>117.9</v>
      </c>
      <c r="P71" s="103"/>
      <c r="Q71" s="104">
        <v>6.63</v>
      </c>
      <c r="R71" s="103">
        <v>251</v>
      </c>
      <c r="S71" s="103">
        <v>509</v>
      </c>
      <c r="T71" s="103">
        <v>168</v>
      </c>
      <c r="U71" s="103">
        <v>7456</v>
      </c>
      <c r="V71" s="104">
        <v>5850</v>
      </c>
      <c r="W71" s="103">
        <v>4731</v>
      </c>
      <c r="X71" s="103">
        <v>293850</v>
      </c>
      <c r="Y71" s="104">
        <v>112248</v>
      </c>
      <c r="Z71" s="110">
        <v>10183230.420801101</v>
      </c>
      <c r="AA71" s="110">
        <v>4</v>
      </c>
      <c r="AB71" s="110"/>
      <c r="AC71" s="110">
        <v>1549</v>
      </c>
      <c r="AD71" s="110">
        <v>99</v>
      </c>
      <c r="AE71" s="110">
        <v>737</v>
      </c>
      <c r="AF71" s="110"/>
      <c r="AG71" s="110"/>
      <c r="AH71" s="110">
        <v>24508</v>
      </c>
      <c r="AI71" s="110">
        <v>2878195</v>
      </c>
      <c r="AJ71" s="212" t="s">
        <v>472</v>
      </c>
      <c r="AK71" s="213">
        <v>53717</v>
      </c>
      <c r="AL71" s="214">
        <v>1253.33</v>
      </c>
      <c r="AM71" s="214">
        <v>307</v>
      </c>
      <c r="AN71" s="215">
        <v>4.2859422498464091E-2</v>
      </c>
      <c r="AO71" s="111">
        <v>23044889.989999998</v>
      </c>
      <c r="AP71" s="103">
        <v>158055866.41</v>
      </c>
      <c r="AQ71" s="104">
        <v>3302821.04</v>
      </c>
      <c r="AR71" s="105">
        <v>184403577.44</v>
      </c>
      <c r="AS71" s="147">
        <v>34.480529817380898</v>
      </c>
    </row>
    <row r="72" spans="1:45" x14ac:dyDescent="0.2">
      <c r="A72" s="99" t="s">
        <v>172</v>
      </c>
      <c r="B72" s="99" t="s">
        <v>396</v>
      </c>
      <c r="C72" s="102">
        <f t="shared" si="10"/>
        <v>1898379.9377760002</v>
      </c>
      <c r="D72" s="136">
        <f t="shared" si="11"/>
        <v>1790962.4802000001</v>
      </c>
      <c r="E72" s="136">
        <f t="shared" si="12"/>
        <v>245469.978</v>
      </c>
      <c r="F72" s="136">
        <f t="shared" si="13"/>
        <v>12927.552000000001</v>
      </c>
      <c r="G72" s="136">
        <f t="shared" si="14"/>
        <v>3513842.6707143961</v>
      </c>
      <c r="H72" s="136">
        <f t="shared" si="15"/>
        <v>62990.553999999996</v>
      </c>
      <c r="I72" s="136">
        <f t="shared" si="18"/>
        <v>883210.0355</v>
      </c>
      <c r="J72" s="136">
        <f t="shared" si="19"/>
        <v>691483.24160000007</v>
      </c>
      <c r="K72" s="136">
        <f t="shared" si="16"/>
        <v>1227124.1273460647</v>
      </c>
      <c r="L72" s="109">
        <f t="shared" si="17"/>
        <v>1721913.7612701019</v>
      </c>
      <c r="M72" s="111">
        <v>286.7</v>
      </c>
      <c r="N72" s="103">
        <v>248.1</v>
      </c>
      <c r="O72" s="103">
        <v>20</v>
      </c>
      <c r="P72" s="103"/>
      <c r="Q72" s="104">
        <v>0.03</v>
      </c>
      <c r="R72" s="103">
        <v>93</v>
      </c>
      <c r="S72" s="103">
        <v>24</v>
      </c>
      <c r="T72" s="103">
        <v>41</v>
      </c>
      <c r="U72" s="103">
        <v>967</v>
      </c>
      <c r="V72" s="104"/>
      <c r="W72" s="103">
        <v>82659</v>
      </c>
      <c r="X72" s="103">
        <v>48210</v>
      </c>
      <c r="Y72" s="104">
        <v>2112</v>
      </c>
      <c r="Z72" s="110">
        <v>3513842.6707143961</v>
      </c>
      <c r="AA72" s="110">
        <v>22</v>
      </c>
      <c r="AB72" s="110">
        <v>520</v>
      </c>
      <c r="AC72" s="110"/>
      <c r="AD72" s="110"/>
      <c r="AE72" s="110">
        <v>356</v>
      </c>
      <c r="AF72" s="110"/>
      <c r="AG72" s="110"/>
      <c r="AH72" s="110">
        <v>9679</v>
      </c>
      <c r="AI72" s="110">
        <v>913532</v>
      </c>
      <c r="AJ72" s="212" t="s">
        <v>472</v>
      </c>
      <c r="AK72" s="213">
        <v>14536</v>
      </c>
      <c r="AL72" s="214">
        <v>367.88</v>
      </c>
      <c r="AM72" s="214">
        <v>186.95</v>
      </c>
      <c r="AN72" s="215">
        <v>3.9512884636294446E-2</v>
      </c>
      <c r="AO72" s="111">
        <v>3907760.08</v>
      </c>
      <c r="AP72" s="103">
        <v>32233207.260000002</v>
      </c>
      <c r="AQ72" s="104">
        <v>548800</v>
      </c>
      <c r="AR72" s="105">
        <v>36689767.340000004</v>
      </c>
      <c r="AS72" s="147">
        <v>35.239719348817502</v>
      </c>
    </row>
    <row r="73" spans="1:45" x14ac:dyDescent="0.2">
      <c r="A73" s="99" t="s">
        <v>174</v>
      </c>
      <c r="B73" s="99" t="s">
        <v>397</v>
      </c>
      <c r="C73" s="102">
        <f t="shared" si="10"/>
        <v>4034699.3922340004</v>
      </c>
      <c r="D73" s="136">
        <f t="shared" si="11"/>
        <v>4227182.1539000003</v>
      </c>
      <c r="E73" s="136">
        <f t="shared" si="12"/>
        <v>238049.32500000001</v>
      </c>
      <c r="F73" s="136">
        <f t="shared" si="13"/>
        <v>18363</v>
      </c>
      <c r="G73" s="136">
        <f t="shared" si="14"/>
        <v>5378497.8724480253</v>
      </c>
      <c r="H73" s="136">
        <f t="shared" si="15"/>
        <v>0</v>
      </c>
      <c r="I73" s="136">
        <f t="shared" si="18"/>
        <v>1778170.7995</v>
      </c>
      <c r="J73" s="136">
        <f t="shared" si="19"/>
        <v>822130.91709999996</v>
      </c>
      <c r="K73" s="136">
        <f t="shared" si="16"/>
        <v>862665.28330712253</v>
      </c>
      <c r="L73" s="109">
        <f t="shared" si="17"/>
        <v>2169737.1067731776</v>
      </c>
      <c r="M73" s="111">
        <v>547.49</v>
      </c>
      <c r="N73" s="103">
        <v>424.7</v>
      </c>
      <c r="O73" s="103"/>
      <c r="P73" s="103"/>
      <c r="Q73" s="104">
        <v>4.3</v>
      </c>
      <c r="R73" s="103">
        <v>228</v>
      </c>
      <c r="S73" s="103">
        <v>236</v>
      </c>
      <c r="T73" s="103">
        <v>30</v>
      </c>
      <c r="U73" s="103">
        <v>318</v>
      </c>
      <c r="V73" s="104">
        <v>735</v>
      </c>
      <c r="W73" s="103">
        <v>58000</v>
      </c>
      <c r="X73" s="103">
        <v>59750</v>
      </c>
      <c r="Y73" s="104">
        <v>3000</v>
      </c>
      <c r="Z73" s="110">
        <v>5378497.8724480253</v>
      </c>
      <c r="AA73" s="110"/>
      <c r="AB73" s="110">
        <v>827</v>
      </c>
      <c r="AC73" s="110">
        <v>339</v>
      </c>
      <c r="AD73" s="110">
        <v>331</v>
      </c>
      <c r="AE73" s="110">
        <v>487</v>
      </c>
      <c r="AF73" s="110"/>
      <c r="AG73" s="110"/>
      <c r="AH73" s="110">
        <v>3959</v>
      </c>
      <c r="AI73" s="110">
        <v>1155149</v>
      </c>
      <c r="AJ73" s="212" t="s">
        <v>472</v>
      </c>
      <c r="AK73" s="213">
        <v>14252</v>
      </c>
      <c r="AL73" s="214">
        <v>754.49</v>
      </c>
      <c r="AM73" s="214">
        <v>222</v>
      </c>
      <c r="AN73" s="215">
        <v>1.8889581041498231E-2</v>
      </c>
      <c r="AO73" s="111">
        <v>8372866.8799999999</v>
      </c>
      <c r="AP73" s="103">
        <v>68921236.200000003</v>
      </c>
      <c r="AQ73" s="104">
        <v>1060240</v>
      </c>
      <c r="AR73" s="105">
        <v>78354343.079999998</v>
      </c>
      <c r="AS73" s="147">
        <v>31.255477053834401</v>
      </c>
    </row>
    <row r="74" spans="1:45" x14ac:dyDescent="0.2">
      <c r="A74" s="99" t="s">
        <v>176</v>
      </c>
      <c r="B74" s="99" t="s">
        <v>398</v>
      </c>
      <c r="C74" s="102">
        <f t="shared" si="10"/>
        <v>7731675.5077860001</v>
      </c>
      <c r="D74" s="136">
        <f t="shared" si="11"/>
        <v>8458596.188000001</v>
      </c>
      <c r="E74" s="136">
        <f t="shared" si="12"/>
        <v>1323637.1800000002</v>
      </c>
      <c r="F74" s="136">
        <f t="shared" si="13"/>
        <v>163614.33000000002</v>
      </c>
      <c r="G74" s="136">
        <f t="shared" si="14"/>
        <v>15490741.011509083</v>
      </c>
      <c r="H74" s="136">
        <f t="shared" si="15"/>
        <v>0</v>
      </c>
      <c r="I74" s="136">
        <f t="shared" si="18"/>
        <v>3738393.4990400001</v>
      </c>
      <c r="J74" s="136">
        <f t="shared" si="19"/>
        <v>5744571.2110799998</v>
      </c>
      <c r="K74" s="136">
        <f t="shared" si="16"/>
        <v>1984585.0017864218</v>
      </c>
      <c r="L74" s="109">
        <f t="shared" si="17"/>
        <v>8116918.63731209</v>
      </c>
      <c r="M74" s="111">
        <v>722.59</v>
      </c>
      <c r="N74" s="103">
        <v>1129.25</v>
      </c>
      <c r="O74" s="103">
        <v>94.31</v>
      </c>
      <c r="P74" s="103"/>
      <c r="Q74" s="104">
        <v>1.55</v>
      </c>
      <c r="R74" s="103">
        <v>231</v>
      </c>
      <c r="S74" s="103">
        <v>12</v>
      </c>
      <c r="T74" s="103">
        <v>121</v>
      </c>
      <c r="U74" s="103">
        <v>7548</v>
      </c>
      <c r="V74" s="104">
        <v>11501</v>
      </c>
      <c r="W74" s="103">
        <v>421100</v>
      </c>
      <c r="X74" s="103">
        <v>274400</v>
      </c>
      <c r="Y74" s="104">
        <v>26730</v>
      </c>
      <c r="Z74" s="110">
        <v>15490741.011509083</v>
      </c>
      <c r="AA74" s="110"/>
      <c r="AB74" s="110">
        <v>252.2</v>
      </c>
      <c r="AC74" s="110">
        <v>3818</v>
      </c>
      <c r="AD74" s="110"/>
      <c r="AE74" s="110">
        <v>206.4</v>
      </c>
      <c r="AF74" s="110">
        <v>1766.1</v>
      </c>
      <c r="AG74" s="110"/>
      <c r="AH74" s="110">
        <v>32769</v>
      </c>
      <c r="AI74" s="110">
        <v>4408478</v>
      </c>
      <c r="AJ74" s="212" t="s">
        <v>472</v>
      </c>
      <c r="AK74" s="213">
        <v>46848</v>
      </c>
      <c r="AL74" s="214">
        <v>1184.6300000000001</v>
      </c>
      <c r="AM74" s="214">
        <v>763.07</v>
      </c>
      <c r="AN74" s="215">
        <v>3.9546525075339976E-2</v>
      </c>
      <c r="AO74" s="111">
        <v>22062367.5</v>
      </c>
      <c r="AP74" s="103">
        <v>179163264.94999999</v>
      </c>
      <c r="AQ74" s="104">
        <v>3569154.21</v>
      </c>
      <c r="AR74" s="105">
        <v>204794786.66</v>
      </c>
      <c r="AS74" s="147">
        <v>34.663969108058303</v>
      </c>
    </row>
    <row r="75" spans="1:45" x14ac:dyDescent="0.2">
      <c r="A75" s="99" t="s">
        <v>178</v>
      </c>
      <c r="B75" s="99" t="s">
        <v>399</v>
      </c>
      <c r="C75" s="102">
        <f t="shared" si="10"/>
        <v>2795846.6397000002</v>
      </c>
      <c r="D75" s="136">
        <f t="shared" si="11"/>
        <v>2440505.7057000003</v>
      </c>
      <c r="E75" s="136">
        <f t="shared" si="12"/>
        <v>500225.13029999996</v>
      </c>
      <c r="F75" s="136">
        <f t="shared" si="13"/>
        <v>7449.2570000000005</v>
      </c>
      <c r="G75" s="136">
        <f t="shared" si="14"/>
        <v>2235270.1039481838</v>
      </c>
      <c r="H75" s="136">
        <f t="shared" si="15"/>
        <v>0</v>
      </c>
      <c r="I75" s="136">
        <f t="shared" si="18"/>
        <v>0</v>
      </c>
      <c r="J75" s="136">
        <f t="shared" si="19"/>
        <v>0</v>
      </c>
      <c r="K75" s="136">
        <f t="shared" si="16"/>
        <v>1273260.9591940159</v>
      </c>
      <c r="L75" s="109">
        <f t="shared" si="17"/>
        <v>2065395.3858888934</v>
      </c>
      <c r="M75" s="111">
        <v>276</v>
      </c>
      <c r="N75" s="103">
        <v>511</v>
      </c>
      <c r="O75" s="103"/>
      <c r="P75" s="103"/>
      <c r="Q75" s="104">
        <v>1</v>
      </c>
      <c r="R75" s="103">
        <v>4</v>
      </c>
      <c r="S75" s="103">
        <v>35</v>
      </c>
      <c r="T75" s="103">
        <v>80</v>
      </c>
      <c r="U75" s="103"/>
      <c r="V75" s="104">
        <v>840</v>
      </c>
      <c r="W75" s="103">
        <v>112359</v>
      </c>
      <c r="X75" s="103">
        <v>131139</v>
      </c>
      <c r="Y75" s="104">
        <v>1217</v>
      </c>
      <c r="Z75" s="110">
        <v>2235270.1039481838</v>
      </c>
      <c r="AA75" s="110"/>
      <c r="AB75" s="110"/>
      <c r="AC75" s="110"/>
      <c r="AD75" s="110"/>
      <c r="AE75" s="110"/>
      <c r="AF75" s="110"/>
      <c r="AG75" s="110"/>
      <c r="AH75" s="110">
        <v>10629</v>
      </c>
      <c r="AI75" s="110">
        <v>1098779</v>
      </c>
      <c r="AJ75" s="212" t="s">
        <v>472</v>
      </c>
      <c r="AK75" s="213">
        <v>12465</v>
      </c>
      <c r="AL75" s="214">
        <v>546</v>
      </c>
      <c r="AM75" s="214">
        <v>242</v>
      </c>
      <c r="AN75" s="215">
        <v>2.2829670329670329E-2</v>
      </c>
      <c r="AO75" s="111">
        <v>1576791.76</v>
      </c>
      <c r="AP75" s="103">
        <v>65061911.57</v>
      </c>
      <c r="AQ75" s="104">
        <v>814160</v>
      </c>
      <c r="AR75" s="105">
        <v>67452863.329999998</v>
      </c>
      <c r="AS75" s="147">
        <v>36.147226519026901</v>
      </c>
    </row>
    <row r="76" spans="1:45" x14ac:dyDescent="0.2">
      <c r="A76" s="99" t="s">
        <v>180</v>
      </c>
      <c r="B76" s="99" t="s">
        <v>400</v>
      </c>
      <c r="C76" s="102">
        <f t="shared" si="10"/>
        <v>5456034.9658199996</v>
      </c>
      <c r="D76" s="136">
        <f t="shared" si="11"/>
        <v>8612576.9332999997</v>
      </c>
      <c r="E76" s="136">
        <f t="shared" si="12"/>
        <v>666805.43130000005</v>
      </c>
      <c r="F76" s="136">
        <f t="shared" si="13"/>
        <v>157860.59000000003</v>
      </c>
      <c r="G76" s="136">
        <f t="shared" si="14"/>
        <v>0</v>
      </c>
      <c r="H76" s="136">
        <f t="shared" si="15"/>
        <v>0</v>
      </c>
      <c r="I76" s="136">
        <f t="shared" si="18"/>
        <v>0</v>
      </c>
      <c r="J76" s="136">
        <f t="shared" si="19"/>
        <v>0</v>
      </c>
      <c r="K76" s="136">
        <f t="shared" si="16"/>
        <v>1780910.7163407905</v>
      </c>
      <c r="L76" s="109">
        <f t="shared" si="17"/>
        <v>2989977.7504938166</v>
      </c>
      <c r="M76" s="111">
        <v>740</v>
      </c>
      <c r="N76" s="103">
        <v>858</v>
      </c>
      <c r="O76" s="103"/>
      <c r="P76" s="103"/>
      <c r="Q76" s="104">
        <v>2.1</v>
      </c>
      <c r="R76" s="103">
        <v>148</v>
      </c>
      <c r="S76" s="103">
        <v>210</v>
      </c>
      <c r="T76" s="103">
        <v>164</v>
      </c>
      <c r="U76" s="103">
        <v>1676</v>
      </c>
      <c r="V76" s="104">
        <v>7063</v>
      </c>
      <c r="W76" s="103">
        <v>99719</v>
      </c>
      <c r="X76" s="103">
        <v>204169</v>
      </c>
      <c r="Y76" s="104">
        <v>25790</v>
      </c>
      <c r="Z76" s="110">
        <v>0</v>
      </c>
      <c r="AA76" s="110"/>
      <c r="AB76" s="110"/>
      <c r="AC76" s="110"/>
      <c r="AD76" s="110"/>
      <c r="AE76" s="110"/>
      <c r="AF76" s="110"/>
      <c r="AG76" s="110"/>
      <c r="AH76" s="110">
        <v>24898</v>
      </c>
      <c r="AI76" s="110">
        <v>2160260</v>
      </c>
      <c r="AJ76" s="212" t="s">
        <v>471</v>
      </c>
      <c r="AK76" s="213">
        <v>28300</v>
      </c>
      <c r="AL76" s="214">
        <v>1107.0999999999999</v>
      </c>
      <c r="AM76" s="214">
        <v>493</v>
      </c>
      <c r="AN76" s="215">
        <v>2.5562279830186975E-2</v>
      </c>
      <c r="AO76" s="111"/>
      <c r="AP76" s="103">
        <v>108592558.17</v>
      </c>
      <c r="AQ76" s="104">
        <v>338733.33</v>
      </c>
      <c r="AR76" s="105">
        <v>108931291.5</v>
      </c>
      <c r="AS76" s="147">
        <v>34.948416411390802</v>
      </c>
    </row>
    <row r="77" spans="1:45" x14ac:dyDescent="0.2">
      <c r="A77" s="99" t="s">
        <v>182</v>
      </c>
      <c r="B77" s="99" t="s">
        <v>401</v>
      </c>
      <c r="C77" s="102">
        <f t="shared" si="10"/>
        <v>2016.5435950000001</v>
      </c>
      <c r="D77" s="136">
        <f t="shared" si="11"/>
        <v>0</v>
      </c>
      <c r="E77" s="136">
        <f t="shared" si="12"/>
        <v>8123.84</v>
      </c>
      <c r="F77" s="136">
        <f t="shared" si="13"/>
        <v>41010.700000000004</v>
      </c>
      <c r="G77" s="136">
        <f t="shared" si="14"/>
        <v>9401643.9903203808</v>
      </c>
      <c r="H77" s="136">
        <f t="shared" si="15"/>
        <v>0</v>
      </c>
      <c r="I77" s="136">
        <f t="shared" si="18"/>
        <v>1086150.0362</v>
      </c>
      <c r="J77" s="136">
        <f t="shared" si="19"/>
        <v>1584076.1391000003</v>
      </c>
      <c r="K77" s="136">
        <f t="shared" si="16"/>
        <v>105137.77587651089</v>
      </c>
      <c r="L77" s="109">
        <f t="shared" si="17"/>
        <v>1884133.3698462804</v>
      </c>
      <c r="M77" s="111"/>
      <c r="N77" s="103">
        <v>0.55000000000000004</v>
      </c>
      <c r="O77" s="103"/>
      <c r="P77" s="103"/>
      <c r="Q77" s="104"/>
      <c r="R77" s="103"/>
      <c r="S77" s="103"/>
      <c r="T77" s="103"/>
      <c r="U77" s="103"/>
      <c r="V77" s="104"/>
      <c r="W77" s="103"/>
      <c r="X77" s="103">
        <v>3200</v>
      </c>
      <c r="Y77" s="104">
        <v>6700</v>
      </c>
      <c r="Z77" s="110">
        <v>9401643.9903203808</v>
      </c>
      <c r="AA77" s="110"/>
      <c r="AB77" s="110">
        <v>1251</v>
      </c>
      <c r="AC77" s="110"/>
      <c r="AD77" s="110"/>
      <c r="AE77" s="110">
        <v>1251</v>
      </c>
      <c r="AF77" s="110"/>
      <c r="AG77" s="110"/>
      <c r="AH77" s="110">
        <v>19</v>
      </c>
      <c r="AI77" s="110">
        <v>1980812</v>
      </c>
      <c r="AJ77" s="212" t="s">
        <v>473</v>
      </c>
      <c r="AK77" s="213">
        <v>2</v>
      </c>
      <c r="AL77" s="214"/>
      <c r="AM77" s="214">
        <v>0.55000000000000004</v>
      </c>
      <c r="AN77" s="215"/>
      <c r="AO77" s="111">
        <v>9887663.7699999996</v>
      </c>
      <c r="AP77" s="103">
        <v>840865.01</v>
      </c>
      <c r="AQ77" s="104">
        <v>535144.06999999995</v>
      </c>
      <c r="AR77" s="105">
        <v>11263672.85</v>
      </c>
      <c r="AS77" s="147">
        <v>31.458084139522501</v>
      </c>
    </row>
    <row r="78" spans="1:45" x14ac:dyDescent="0.2">
      <c r="A78" s="99" t="s">
        <v>184</v>
      </c>
      <c r="B78" s="99" t="s">
        <v>402</v>
      </c>
      <c r="C78" s="102">
        <f t="shared" si="10"/>
        <v>2909952.4752679998</v>
      </c>
      <c r="D78" s="136">
        <f t="shared" si="11"/>
        <v>8509826.2446000017</v>
      </c>
      <c r="E78" s="136">
        <f t="shared" si="12"/>
        <v>576391.84739999997</v>
      </c>
      <c r="F78" s="136">
        <f t="shared" si="13"/>
        <v>199140.614</v>
      </c>
      <c r="G78" s="136">
        <f t="shared" si="14"/>
        <v>644777.56221564312</v>
      </c>
      <c r="H78" s="136">
        <f t="shared" si="15"/>
        <v>74443.381999999998</v>
      </c>
      <c r="I78" s="136">
        <f t="shared" si="18"/>
        <v>827686.09550000005</v>
      </c>
      <c r="J78" s="136">
        <f t="shared" si="19"/>
        <v>667547.78960000002</v>
      </c>
      <c r="K78" s="136">
        <f t="shared" si="16"/>
        <v>1277030.1173938606</v>
      </c>
      <c r="L78" s="109">
        <f t="shared" si="17"/>
        <v>2616263.5667034849</v>
      </c>
      <c r="M78" s="111">
        <v>323.87</v>
      </c>
      <c r="N78" s="103">
        <v>415.51</v>
      </c>
      <c r="O78" s="103">
        <v>37.39</v>
      </c>
      <c r="P78" s="103"/>
      <c r="Q78" s="104">
        <v>0.17</v>
      </c>
      <c r="R78" s="103">
        <v>1049</v>
      </c>
      <c r="S78" s="103">
        <v>203</v>
      </c>
      <c r="T78" s="103">
        <v>15</v>
      </c>
      <c r="U78" s="103">
        <v>8672</v>
      </c>
      <c r="V78" s="104">
        <v>800</v>
      </c>
      <c r="W78" s="103">
        <v>65795</v>
      </c>
      <c r="X78" s="103">
        <v>188452</v>
      </c>
      <c r="Y78" s="104">
        <v>32534</v>
      </c>
      <c r="Z78" s="110">
        <v>644777.56221564312</v>
      </c>
      <c r="AA78" s="110">
        <v>26</v>
      </c>
      <c r="AB78" s="110">
        <v>320</v>
      </c>
      <c r="AC78" s="110"/>
      <c r="AD78" s="110"/>
      <c r="AE78" s="110">
        <v>332</v>
      </c>
      <c r="AF78" s="110"/>
      <c r="AG78" s="110"/>
      <c r="AH78" s="110">
        <v>10709</v>
      </c>
      <c r="AI78" s="110">
        <v>1396824</v>
      </c>
      <c r="AJ78" s="212" t="s">
        <v>472</v>
      </c>
      <c r="AK78" s="213">
        <v>13656</v>
      </c>
      <c r="AL78" s="214">
        <v>560.16</v>
      </c>
      <c r="AM78" s="214">
        <v>216.78</v>
      </c>
      <c r="AN78" s="215">
        <v>2.4378748928877463E-2</v>
      </c>
      <c r="AO78" s="111">
        <v>246335.78</v>
      </c>
      <c r="AP78" s="103">
        <v>75396270.719999999</v>
      </c>
      <c r="AQ78" s="104">
        <v>954531.07</v>
      </c>
      <c r="AR78" s="105">
        <v>76597137.569999993</v>
      </c>
      <c r="AS78" s="147">
        <v>30.5521265688688</v>
      </c>
    </row>
    <row r="79" spans="1:45" x14ac:dyDescent="0.2">
      <c r="A79" s="99" t="s">
        <v>186</v>
      </c>
      <c r="B79" s="99" t="s">
        <v>403</v>
      </c>
      <c r="C79" s="102">
        <f t="shared" si="10"/>
        <v>5134490.2269400004</v>
      </c>
      <c r="D79" s="136">
        <f t="shared" si="11"/>
        <v>10050619.8726</v>
      </c>
      <c r="E79" s="136">
        <f t="shared" si="12"/>
        <v>580541.96349999995</v>
      </c>
      <c r="F79" s="136">
        <f t="shared" si="13"/>
        <v>167507.28600000002</v>
      </c>
      <c r="G79" s="136">
        <f t="shared" si="14"/>
        <v>14683167.851304464</v>
      </c>
      <c r="H79" s="136">
        <f t="shared" si="15"/>
        <v>5726.4139999999998</v>
      </c>
      <c r="I79" s="136">
        <f t="shared" si="18"/>
        <v>2322033.5257999999</v>
      </c>
      <c r="J79" s="136">
        <f t="shared" si="19"/>
        <v>4907390.7905999999</v>
      </c>
      <c r="K79" s="136">
        <f t="shared" si="16"/>
        <v>1761776.8556525055</v>
      </c>
      <c r="L79" s="109">
        <f t="shared" si="17"/>
        <v>7235673.7066403227</v>
      </c>
      <c r="M79" s="216">
        <v>233.7</v>
      </c>
      <c r="N79" s="178">
        <v>801.2</v>
      </c>
      <c r="O79" s="178">
        <v>82.4</v>
      </c>
      <c r="P79" s="178"/>
      <c r="Q79" s="105">
        <v>1.3</v>
      </c>
      <c r="R79" s="178">
        <v>130</v>
      </c>
      <c r="S79" s="178">
        <v>419</v>
      </c>
      <c r="T79" s="178">
        <v>138</v>
      </c>
      <c r="U79" s="178">
        <v>5339</v>
      </c>
      <c r="V79" s="105">
        <v>612</v>
      </c>
      <c r="W79" s="178">
        <v>55517</v>
      </c>
      <c r="X79" s="178">
        <v>196115</v>
      </c>
      <c r="Y79" s="105">
        <v>27366</v>
      </c>
      <c r="Z79" s="217">
        <v>14683167.851304464</v>
      </c>
      <c r="AA79" s="217">
        <v>2</v>
      </c>
      <c r="AB79" s="217">
        <v>515</v>
      </c>
      <c r="AC79" s="217">
        <v>1877</v>
      </c>
      <c r="AD79" s="217"/>
      <c r="AE79" s="217">
        <v>2138</v>
      </c>
      <c r="AF79" s="217">
        <v>470</v>
      </c>
      <c r="AG79" s="217">
        <v>540</v>
      </c>
      <c r="AH79" s="217">
        <v>24225</v>
      </c>
      <c r="AI79" s="217">
        <v>3923029</v>
      </c>
      <c r="AJ79" s="218" t="s">
        <v>472</v>
      </c>
      <c r="AK79" s="214">
        <v>41758</v>
      </c>
      <c r="AL79" s="214">
        <v>813.4</v>
      </c>
      <c r="AM79" s="214">
        <v>305.2</v>
      </c>
      <c r="AN79" s="215">
        <v>5.1337595279075485E-2</v>
      </c>
      <c r="AO79" s="111">
        <v>14646580.449999999</v>
      </c>
      <c r="AP79" s="103">
        <v>110567932</v>
      </c>
      <c r="AQ79" s="104">
        <v>1681201.11</v>
      </c>
      <c r="AR79" s="105">
        <v>126895713.56</v>
      </c>
      <c r="AS79" s="147">
        <v>36.805651621863902</v>
      </c>
    </row>
    <row r="80" spans="1:45" x14ac:dyDescent="0.2">
      <c r="A80" s="99" t="s">
        <v>188</v>
      </c>
      <c r="B80" s="99" t="s">
        <v>404</v>
      </c>
      <c r="C80" s="102">
        <f t="shared" si="10"/>
        <v>2852061.7277839999</v>
      </c>
      <c r="D80" s="136">
        <f t="shared" si="11"/>
        <v>2065406.2571</v>
      </c>
      <c r="E80" s="136">
        <f t="shared" si="12"/>
        <v>14101.982400000001</v>
      </c>
      <c r="F80" s="136">
        <f t="shared" si="13"/>
        <v>182846.51200000002</v>
      </c>
      <c r="G80" s="136">
        <f t="shared" si="14"/>
        <v>6080933.6205844842</v>
      </c>
      <c r="H80" s="136">
        <f t="shared" si="15"/>
        <v>0</v>
      </c>
      <c r="I80" s="136">
        <f t="shared" si="18"/>
        <v>963386.60486000008</v>
      </c>
      <c r="J80" s="136">
        <f t="shared" si="19"/>
        <v>1203073.8244400001</v>
      </c>
      <c r="K80" s="136">
        <f t="shared" si="16"/>
        <v>1494879.5254383578</v>
      </c>
      <c r="L80" s="109">
        <f t="shared" si="17"/>
        <v>4565636.6776771322</v>
      </c>
      <c r="M80" s="216">
        <v>95.17</v>
      </c>
      <c r="N80" s="178">
        <v>430.33</v>
      </c>
      <c r="O80" s="178">
        <v>21.33</v>
      </c>
      <c r="P80" s="178"/>
      <c r="Q80" s="105">
        <v>2.57</v>
      </c>
      <c r="R80" s="178">
        <v>58</v>
      </c>
      <c r="S80" s="178">
        <v>24</v>
      </c>
      <c r="T80" s="178">
        <v>61</v>
      </c>
      <c r="U80" s="178">
        <v>680</v>
      </c>
      <c r="V80" s="105"/>
      <c r="W80" s="178">
        <v>1795</v>
      </c>
      <c r="X80" s="178">
        <v>4502</v>
      </c>
      <c r="Y80" s="105">
        <v>29872</v>
      </c>
      <c r="Z80" s="217">
        <v>6080933.6205844842</v>
      </c>
      <c r="AA80" s="217"/>
      <c r="AB80" s="217">
        <v>808.8</v>
      </c>
      <c r="AC80" s="217"/>
      <c r="AD80" s="217"/>
      <c r="AE80" s="217">
        <v>778</v>
      </c>
      <c r="AF80" s="217">
        <v>30.8</v>
      </c>
      <c r="AG80" s="217"/>
      <c r="AH80" s="217">
        <v>15969</v>
      </c>
      <c r="AI80" s="217">
        <v>2458211</v>
      </c>
      <c r="AJ80" s="218" t="s">
        <v>472</v>
      </c>
      <c r="AK80" s="214">
        <v>31334</v>
      </c>
      <c r="AL80" s="214">
        <v>488.74</v>
      </c>
      <c r="AM80" s="214">
        <v>60.66</v>
      </c>
      <c r="AN80" s="215">
        <v>6.411179768384008E-2</v>
      </c>
      <c r="AO80" s="111">
        <v>5328169.25</v>
      </c>
      <c r="AP80" s="103">
        <v>61635707.200000003</v>
      </c>
      <c r="AQ80" s="104">
        <v>1483763.18</v>
      </c>
      <c r="AR80" s="105">
        <v>68447639.629999995</v>
      </c>
      <c r="AS80" s="147">
        <v>43.956242747658202</v>
      </c>
    </row>
    <row r="81" spans="1:45" x14ac:dyDescent="0.2">
      <c r="A81" s="99" t="s">
        <v>190</v>
      </c>
      <c r="B81" s="99" t="s">
        <v>405</v>
      </c>
      <c r="C81" s="102">
        <f t="shared" si="10"/>
        <v>8605213.1617910005</v>
      </c>
      <c r="D81" s="136">
        <f t="shared" si="11"/>
        <v>6488041.0557000004</v>
      </c>
      <c r="E81" s="136">
        <f t="shared" si="12"/>
        <v>1702570.0679000001</v>
      </c>
      <c r="F81" s="136">
        <f t="shared" si="13"/>
        <v>62134.271000000008</v>
      </c>
      <c r="G81" s="136">
        <f t="shared" si="14"/>
        <v>14783641.76653103</v>
      </c>
      <c r="H81" s="136">
        <f t="shared" si="15"/>
        <v>37221.690999999999</v>
      </c>
      <c r="I81" s="136">
        <f t="shared" si="18"/>
        <v>2949737.8952000001</v>
      </c>
      <c r="J81" s="136">
        <f t="shared" si="19"/>
        <v>1611003.5226000003</v>
      </c>
      <c r="K81" s="136">
        <f t="shared" si="16"/>
        <v>1986755.7007923881</v>
      </c>
      <c r="L81" s="109">
        <f t="shared" si="17"/>
        <v>7212774.4114105124</v>
      </c>
      <c r="M81" s="216">
        <v>519.36</v>
      </c>
      <c r="N81" s="178">
        <v>1271.1400000000001</v>
      </c>
      <c r="O81" s="178">
        <v>83.83</v>
      </c>
      <c r="P81" s="178"/>
      <c r="Q81" s="105">
        <v>5.09</v>
      </c>
      <c r="R81" s="178">
        <v>175</v>
      </c>
      <c r="S81" s="178">
        <v>34</v>
      </c>
      <c r="T81" s="178">
        <v>134</v>
      </c>
      <c r="U81" s="178">
        <v>7387</v>
      </c>
      <c r="V81" s="105">
        <v>750</v>
      </c>
      <c r="W81" s="178">
        <v>356099</v>
      </c>
      <c r="X81" s="178">
        <v>461787</v>
      </c>
      <c r="Y81" s="105">
        <v>10151</v>
      </c>
      <c r="Z81" s="217">
        <v>14783641.76653103</v>
      </c>
      <c r="AA81" s="217">
        <v>13</v>
      </c>
      <c r="AB81" s="217">
        <v>68</v>
      </c>
      <c r="AC81" s="217">
        <v>2279</v>
      </c>
      <c r="AD81" s="217">
        <v>267</v>
      </c>
      <c r="AE81" s="217">
        <v>1278</v>
      </c>
      <c r="AF81" s="217"/>
      <c r="AG81" s="217"/>
      <c r="AH81" s="217">
        <v>32860</v>
      </c>
      <c r="AI81" s="217">
        <v>3910426</v>
      </c>
      <c r="AJ81" s="218" t="s">
        <v>472</v>
      </c>
      <c r="AK81" s="214">
        <v>58971</v>
      </c>
      <c r="AL81" s="214">
        <v>1180.5999999999999</v>
      </c>
      <c r="AM81" s="214">
        <v>698.82</v>
      </c>
      <c r="AN81" s="215">
        <v>4.9950025410808063E-2</v>
      </c>
      <c r="AO81" s="111">
        <v>16617032.99</v>
      </c>
      <c r="AP81" s="103">
        <v>169409269.22999999</v>
      </c>
      <c r="AQ81" s="104">
        <v>1689300</v>
      </c>
      <c r="AR81" s="105">
        <v>187715602.22</v>
      </c>
      <c r="AS81" s="147">
        <v>35.349774901475499</v>
      </c>
    </row>
    <row r="82" spans="1:45" x14ac:dyDescent="0.2">
      <c r="A82" s="99" t="s">
        <v>192</v>
      </c>
      <c r="B82" s="99" t="s">
        <v>406</v>
      </c>
      <c r="C82" s="102">
        <f t="shared" si="10"/>
        <v>5625627.1751990002</v>
      </c>
      <c r="D82" s="136">
        <f t="shared" si="11"/>
        <v>18006168.3902</v>
      </c>
      <c r="E82" s="136">
        <f t="shared" si="12"/>
        <v>855051.54310000001</v>
      </c>
      <c r="F82" s="136">
        <f t="shared" si="13"/>
        <v>343314.64800000004</v>
      </c>
      <c r="G82" s="136">
        <f t="shared" si="14"/>
        <v>18395851.428191181</v>
      </c>
      <c r="H82" s="136">
        <f t="shared" si="15"/>
        <v>20042.449000000001</v>
      </c>
      <c r="I82" s="136">
        <f t="shared" si="18"/>
        <v>2804015.5211999998</v>
      </c>
      <c r="J82" s="136">
        <f t="shared" si="19"/>
        <v>1757608.1661</v>
      </c>
      <c r="K82" s="136">
        <f t="shared" si="16"/>
        <v>1932148.8751837916</v>
      </c>
      <c r="L82" s="109">
        <f t="shared" si="17"/>
        <v>5743250.3308642041</v>
      </c>
      <c r="M82" s="216">
        <v>417.88</v>
      </c>
      <c r="N82" s="178">
        <v>887.34</v>
      </c>
      <c r="O82" s="178">
        <v>82.83</v>
      </c>
      <c r="P82" s="178"/>
      <c r="Q82" s="105">
        <v>0.37</v>
      </c>
      <c r="R82" s="178">
        <v>115</v>
      </c>
      <c r="S82" s="178">
        <v>588</v>
      </c>
      <c r="T82" s="178">
        <v>340</v>
      </c>
      <c r="U82" s="178">
        <v>6131</v>
      </c>
      <c r="V82" s="105">
        <v>6087</v>
      </c>
      <c r="W82" s="178">
        <v>37209</v>
      </c>
      <c r="X82" s="178">
        <v>314983</v>
      </c>
      <c r="Y82" s="105">
        <v>56088</v>
      </c>
      <c r="Z82" s="217">
        <v>18395851.428191181</v>
      </c>
      <c r="AA82" s="217">
        <v>7</v>
      </c>
      <c r="AB82" s="217"/>
      <c r="AC82" s="217">
        <v>2408</v>
      </c>
      <c r="AD82" s="217">
        <v>131</v>
      </c>
      <c r="AE82" s="217">
        <v>1425</v>
      </c>
      <c r="AF82" s="217"/>
      <c r="AG82" s="217"/>
      <c r="AH82" s="217">
        <v>30617</v>
      </c>
      <c r="AI82" s="217">
        <v>3103008</v>
      </c>
      <c r="AJ82" s="218" t="s">
        <v>472</v>
      </c>
      <c r="AK82" s="214">
        <v>47584</v>
      </c>
      <c r="AL82" s="214">
        <v>1073.3699999999999</v>
      </c>
      <c r="AM82" s="214">
        <v>315.05</v>
      </c>
      <c r="AN82" s="215">
        <v>4.4331404827785387E-2</v>
      </c>
      <c r="AO82" s="111">
        <v>57527638.990000002</v>
      </c>
      <c r="AP82" s="103">
        <v>129843462.87</v>
      </c>
      <c r="AQ82" s="104">
        <v>3165051.2</v>
      </c>
      <c r="AR82" s="105">
        <v>190536153.06</v>
      </c>
      <c r="AS82" s="147">
        <v>36.193661634697499</v>
      </c>
    </row>
    <row r="83" spans="1:45" x14ac:dyDescent="0.2">
      <c r="A83" s="99" t="s">
        <v>194</v>
      </c>
      <c r="B83" s="99" t="s">
        <v>407</v>
      </c>
      <c r="C83" s="102">
        <f t="shared" si="10"/>
        <v>6140175.1731850002</v>
      </c>
      <c r="D83" s="136">
        <f t="shared" si="11"/>
        <v>4884774.6134000001</v>
      </c>
      <c r="E83" s="136">
        <f t="shared" si="12"/>
        <v>1119246.7604</v>
      </c>
      <c r="F83" s="136">
        <f t="shared" si="13"/>
        <v>116323.48400000001</v>
      </c>
      <c r="G83" s="136">
        <f t="shared" si="14"/>
        <v>11075671.519303011</v>
      </c>
      <c r="H83" s="136">
        <f t="shared" si="15"/>
        <v>25768.862999999998</v>
      </c>
      <c r="I83" s="136">
        <f t="shared" si="18"/>
        <v>1184705.0297000001</v>
      </c>
      <c r="J83" s="136">
        <f t="shared" si="19"/>
        <v>4477892.4336000001</v>
      </c>
      <c r="K83" s="136">
        <f t="shared" si="16"/>
        <v>1724210.1029148384</v>
      </c>
      <c r="L83" s="109">
        <f t="shared" si="17"/>
        <v>4868256.6497650053</v>
      </c>
      <c r="M83" s="216">
        <v>361.65</v>
      </c>
      <c r="N83" s="178">
        <v>874.95</v>
      </c>
      <c r="O83" s="178">
        <v>40.44</v>
      </c>
      <c r="P83" s="178"/>
      <c r="Q83" s="105">
        <v>5.21</v>
      </c>
      <c r="R83" s="178">
        <v>199</v>
      </c>
      <c r="S83" s="178">
        <v>10</v>
      </c>
      <c r="T83" s="178">
        <v>118</v>
      </c>
      <c r="U83" s="178">
        <v>3526</v>
      </c>
      <c r="V83" s="105">
        <v>1620</v>
      </c>
      <c r="W83" s="178">
        <v>226645</v>
      </c>
      <c r="X83" s="178">
        <v>307942</v>
      </c>
      <c r="Y83" s="105">
        <v>19004</v>
      </c>
      <c r="Z83" s="217">
        <v>11075671.519303011</v>
      </c>
      <c r="AA83" s="217">
        <v>9</v>
      </c>
      <c r="AB83" s="217">
        <v>1606</v>
      </c>
      <c r="AC83" s="217"/>
      <c r="AD83" s="217"/>
      <c r="AE83" s="217">
        <v>443</v>
      </c>
      <c r="AF83" s="217"/>
      <c r="AG83" s="217">
        <v>1895</v>
      </c>
      <c r="AH83" s="217">
        <v>22936</v>
      </c>
      <c r="AI83" s="217">
        <v>2623692</v>
      </c>
      <c r="AJ83" s="218" t="s">
        <v>472</v>
      </c>
      <c r="AK83" s="214">
        <v>29897</v>
      </c>
      <c r="AL83" s="214">
        <v>806.25</v>
      </c>
      <c r="AM83" s="214">
        <v>476</v>
      </c>
      <c r="AN83" s="215">
        <v>3.7081550387596897E-2</v>
      </c>
      <c r="AO83" s="111">
        <v>11922740.800000001</v>
      </c>
      <c r="AP83" s="103">
        <v>101950291.27</v>
      </c>
      <c r="AQ83" s="104">
        <v>2541253.33</v>
      </c>
      <c r="AR83" s="105">
        <v>116414285.40000001</v>
      </c>
      <c r="AS83" s="147">
        <v>32.734911274599597</v>
      </c>
    </row>
    <row r="84" spans="1:45" x14ac:dyDescent="0.2">
      <c r="A84" s="99" t="s">
        <v>196</v>
      </c>
      <c r="B84" s="99" t="s">
        <v>408</v>
      </c>
      <c r="C84" s="102">
        <f t="shared" si="10"/>
        <v>4312980.6568379998</v>
      </c>
      <c r="D84" s="136">
        <f t="shared" si="11"/>
        <v>6544068.7833000002</v>
      </c>
      <c r="E84" s="136">
        <f t="shared" si="12"/>
        <v>336596.89</v>
      </c>
      <c r="F84" s="136">
        <f t="shared" si="13"/>
        <v>188079.967</v>
      </c>
      <c r="G84" s="136">
        <f t="shared" si="14"/>
        <v>7637752.3001741357</v>
      </c>
      <c r="H84" s="136">
        <f t="shared" si="15"/>
        <v>0</v>
      </c>
      <c r="I84" s="136">
        <f t="shared" si="18"/>
        <v>1814084.2603000002</v>
      </c>
      <c r="J84" s="136">
        <f t="shared" si="19"/>
        <v>747332.6296000001</v>
      </c>
      <c r="K84" s="136">
        <f t="shared" si="16"/>
        <v>1507273.1918809165</v>
      </c>
      <c r="L84" s="109">
        <f t="shared" si="17"/>
        <v>3460253.1224176586</v>
      </c>
      <c r="M84" s="216">
        <v>402.6</v>
      </c>
      <c r="N84" s="178">
        <v>674.2</v>
      </c>
      <c r="O84" s="178">
        <v>31.84</v>
      </c>
      <c r="P84" s="178"/>
      <c r="Q84" s="105">
        <v>1.45</v>
      </c>
      <c r="R84" s="178"/>
      <c r="S84" s="178">
        <v>178</v>
      </c>
      <c r="T84" s="178">
        <v>147</v>
      </c>
      <c r="U84" s="178">
        <v>3638</v>
      </c>
      <c r="V84" s="105"/>
      <c r="W84" s="178">
        <v>66300</v>
      </c>
      <c r="X84" s="178">
        <v>93700</v>
      </c>
      <c r="Y84" s="105">
        <v>30727</v>
      </c>
      <c r="Z84" s="217">
        <v>7637752.3001741357</v>
      </c>
      <c r="AA84" s="217"/>
      <c r="AB84" s="217">
        <v>404</v>
      </c>
      <c r="AC84" s="217"/>
      <c r="AD84" s="217">
        <v>580</v>
      </c>
      <c r="AE84" s="217">
        <v>412</v>
      </c>
      <c r="AF84" s="217"/>
      <c r="AG84" s="217"/>
      <c r="AH84" s="217">
        <v>16307</v>
      </c>
      <c r="AI84" s="217">
        <v>1855259.58</v>
      </c>
      <c r="AJ84" s="218" t="s">
        <v>472</v>
      </c>
      <c r="AK84" s="214">
        <v>15893</v>
      </c>
      <c r="AL84" s="214">
        <v>833.4</v>
      </c>
      <c r="AM84" s="214">
        <v>276.69</v>
      </c>
      <c r="AN84" s="215">
        <v>1.9070074394048477E-2</v>
      </c>
      <c r="AO84" s="111">
        <v>11908209.609999999</v>
      </c>
      <c r="AP84" s="103">
        <v>85807413.359999999</v>
      </c>
      <c r="AQ84" s="104">
        <v>1783693.33</v>
      </c>
      <c r="AR84" s="105">
        <v>99499316.299999997</v>
      </c>
      <c r="AS84" s="147">
        <v>37.723023491838298</v>
      </c>
    </row>
    <row r="85" spans="1:45" x14ac:dyDescent="0.2">
      <c r="A85" s="99" t="s">
        <v>198</v>
      </c>
      <c r="B85" s="99" t="s">
        <v>409</v>
      </c>
      <c r="C85" s="102">
        <f t="shared" si="10"/>
        <v>1844010.1360619999</v>
      </c>
      <c r="D85" s="136">
        <f t="shared" si="11"/>
        <v>2245617.0831000004</v>
      </c>
      <c r="E85" s="136">
        <f t="shared" si="12"/>
        <v>246698.58369999999</v>
      </c>
      <c r="F85" s="136">
        <f t="shared" si="13"/>
        <v>7161.5700000000006</v>
      </c>
      <c r="G85" s="136">
        <f t="shared" si="14"/>
        <v>3052243.4084017733</v>
      </c>
      <c r="H85" s="136">
        <f t="shared" si="15"/>
        <v>0</v>
      </c>
      <c r="I85" s="136">
        <f t="shared" si="18"/>
        <v>850173.29120000009</v>
      </c>
      <c r="J85" s="136">
        <f t="shared" si="19"/>
        <v>948789.35060000001</v>
      </c>
      <c r="K85" s="136">
        <f t="shared" si="16"/>
        <v>1126409.2383288802</v>
      </c>
      <c r="L85" s="109">
        <f t="shared" si="17"/>
        <v>1718411.7598015161</v>
      </c>
      <c r="M85" s="216">
        <v>65.98</v>
      </c>
      <c r="N85" s="178">
        <v>271.93</v>
      </c>
      <c r="O85" s="178">
        <v>36.630000000000003</v>
      </c>
      <c r="P85" s="178"/>
      <c r="Q85" s="105">
        <v>0.43</v>
      </c>
      <c r="R85" s="178">
        <v>107</v>
      </c>
      <c r="S85" s="178">
        <v>7</v>
      </c>
      <c r="T85" s="178">
        <v>16</v>
      </c>
      <c r="U85" s="178">
        <v>2870</v>
      </c>
      <c r="V85" s="105">
        <v>2720</v>
      </c>
      <c r="W85" s="178">
        <v>44916</v>
      </c>
      <c r="X85" s="178">
        <v>70831</v>
      </c>
      <c r="Y85" s="105">
        <v>1170</v>
      </c>
      <c r="Z85" s="217">
        <v>3052243.4084017733</v>
      </c>
      <c r="AA85" s="217"/>
      <c r="AB85" s="217">
        <v>401</v>
      </c>
      <c r="AC85" s="217"/>
      <c r="AD85" s="217"/>
      <c r="AE85" s="217">
        <v>614</v>
      </c>
      <c r="AF85" s="217"/>
      <c r="AG85" s="217"/>
      <c r="AH85" s="217">
        <v>7789</v>
      </c>
      <c r="AI85" s="217">
        <v>911646</v>
      </c>
      <c r="AJ85" s="218" t="s">
        <v>472</v>
      </c>
      <c r="AK85" s="214">
        <v>9914</v>
      </c>
      <c r="AL85" s="214">
        <v>215.85</v>
      </c>
      <c r="AM85" s="214">
        <v>159.12</v>
      </c>
      <c r="AN85" s="215">
        <v>4.5930044012045403E-2</v>
      </c>
      <c r="AO85" s="111">
        <v>1918000.77</v>
      </c>
      <c r="AP85" s="103">
        <v>29179398.57</v>
      </c>
      <c r="AQ85" s="104">
        <v>734322.91</v>
      </c>
      <c r="AR85" s="105">
        <v>31831722.25</v>
      </c>
      <c r="AS85" s="147">
        <v>41.5585349725471</v>
      </c>
    </row>
    <row r="86" spans="1:45" x14ac:dyDescent="0.2">
      <c r="A86" s="99" t="s">
        <v>200</v>
      </c>
      <c r="B86" s="99" t="s">
        <v>410</v>
      </c>
      <c r="C86" s="102">
        <f t="shared" si="10"/>
        <v>1701042.9653489999</v>
      </c>
      <c r="D86" s="136">
        <f t="shared" si="11"/>
        <v>4489809.2945000008</v>
      </c>
      <c r="E86" s="136">
        <f t="shared" si="12"/>
        <v>140408.4828</v>
      </c>
      <c r="F86" s="136">
        <f t="shared" si="13"/>
        <v>81482.752000000008</v>
      </c>
      <c r="G86" s="136">
        <f t="shared" si="14"/>
        <v>5239369.4022149229</v>
      </c>
      <c r="H86" s="136">
        <f t="shared" si="15"/>
        <v>0</v>
      </c>
      <c r="I86" s="136">
        <f t="shared" si="18"/>
        <v>1604088.5784999998</v>
      </c>
      <c r="J86" s="136">
        <f t="shared" si="19"/>
        <v>899921.1361</v>
      </c>
      <c r="K86" s="136">
        <f t="shared" si="16"/>
        <v>1205132.0101923712</v>
      </c>
      <c r="L86" s="109">
        <f t="shared" si="17"/>
        <v>1889685.0024932332</v>
      </c>
      <c r="M86" s="216">
        <v>186.9</v>
      </c>
      <c r="N86" s="178">
        <v>303.31</v>
      </c>
      <c r="O86" s="178"/>
      <c r="P86" s="178"/>
      <c r="Q86" s="105">
        <v>0.55000000000000004</v>
      </c>
      <c r="R86" s="178">
        <v>118</v>
      </c>
      <c r="S86" s="178">
        <v>30</v>
      </c>
      <c r="T86" s="178">
        <v>155</v>
      </c>
      <c r="U86" s="178">
        <v>682</v>
      </c>
      <c r="V86" s="105"/>
      <c r="W86" s="178">
        <v>18010</v>
      </c>
      <c r="X86" s="178">
        <v>44744</v>
      </c>
      <c r="Y86" s="105">
        <v>13312</v>
      </c>
      <c r="Z86" s="217">
        <v>5239369.4022149229</v>
      </c>
      <c r="AA86" s="217"/>
      <c r="AB86" s="217">
        <v>150</v>
      </c>
      <c r="AC86" s="217"/>
      <c r="AD86" s="217">
        <v>496</v>
      </c>
      <c r="AE86" s="217">
        <v>565</v>
      </c>
      <c r="AF86" s="217"/>
      <c r="AG86" s="217"/>
      <c r="AH86" s="217">
        <v>9245</v>
      </c>
      <c r="AI86" s="217">
        <v>1003951</v>
      </c>
      <c r="AJ86" s="218" t="s">
        <v>472</v>
      </c>
      <c r="AK86" s="214">
        <v>18056</v>
      </c>
      <c r="AL86" s="214">
        <v>335.71</v>
      </c>
      <c r="AM86" s="214">
        <v>155.05000000000001</v>
      </c>
      <c r="AN86" s="215">
        <v>5.3784516398081676E-2</v>
      </c>
      <c r="AO86" s="111">
        <v>5422204.8499999996</v>
      </c>
      <c r="AP86" s="103">
        <v>41723035.859999999</v>
      </c>
      <c r="AQ86" s="104">
        <v>1029737.33</v>
      </c>
      <c r="AR86" s="105">
        <v>48174978.039999999</v>
      </c>
      <c r="AS86" s="147">
        <v>32.912056798871298</v>
      </c>
    </row>
    <row r="87" spans="1:45" x14ac:dyDescent="0.2">
      <c r="A87" s="99" t="s">
        <v>202</v>
      </c>
      <c r="B87" s="99" t="s">
        <v>411</v>
      </c>
      <c r="C87" s="102">
        <f t="shared" si="10"/>
        <v>1821692.94141</v>
      </c>
      <c r="D87" s="136">
        <f t="shared" si="11"/>
        <v>5695988.2790000001</v>
      </c>
      <c r="E87" s="136">
        <f t="shared" si="12"/>
        <v>209824.11359999998</v>
      </c>
      <c r="F87" s="136">
        <f t="shared" si="13"/>
        <v>43795.755000000005</v>
      </c>
      <c r="G87" s="136">
        <f t="shared" si="14"/>
        <v>5078741.7609914988</v>
      </c>
      <c r="H87" s="136">
        <f t="shared" si="15"/>
        <v>0</v>
      </c>
      <c r="I87" s="136">
        <f t="shared" si="18"/>
        <v>1184071.0841999999</v>
      </c>
      <c r="J87" s="136">
        <f t="shared" si="19"/>
        <v>581779.08660000004</v>
      </c>
      <c r="K87" s="136">
        <f t="shared" si="16"/>
        <v>1271322.6026083014</v>
      </c>
      <c r="L87" s="109">
        <f t="shared" si="17"/>
        <v>1687286.3419569158</v>
      </c>
      <c r="M87" s="216">
        <v>329.73</v>
      </c>
      <c r="N87" s="178">
        <v>238.66</v>
      </c>
      <c r="O87" s="178"/>
      <c r="P87" s="178"/>
      <c r="Q87" s="105">
        <v>0.64</v>
      </c>
      <c r="R87" s="178">
        <v>679</v>
      </c>
      <c r="S87" s="178">
        <v>11</v>
      </c>
      <c r="T87" s="178">
        <v>83</v>
      </c>
      <c r="U87" s="178">
        <v>5396</v>
      </c>
      <c r="V87" s="105"/>
      <c r="W87" s="178">
        <v>58399</v>
      </c>
      <c r="X87" s="178">
        <v>48398</v>
      </c>
      <c r="Y87" s="105">
        <v>7155</v>
      </c>
      <c r="Z87" s="217">
        <v>5078741.7609914988</v>
      </c>
      <c r="AA87" s="217"/>
      <c r="AB87" s="217">
        <v>246</v>
      </c>
      <c r="AC87" s="217"/>
      <c r="AD87" s="217">
        <v>227</v>
      </c>
      <c r="AE87" s="217">
        <v>246</v>
      </c>
      <c r="AF87" s="217"/>
      <c r="AG87" s="217"/>
      <c r="AH87" s="217">
        <v>10588</v>
      </c>
      <c r="AI87" s="217">
        <v>894886</v>
      </c>
      <c r="AJ87" s="218" t="s">
        <v>472</v>
      </c>
      <c r="AK87" s="214">
        <v>9378</v>
      </c>
      <c r="AL87" s="214">
        <v>439.03</v>
      </c>
      <c r="AM87" s="214">
        <v>130</v>
      </c>
      <c r="AN87" s="215">
        <v>2.1360727057376488E-2</v>
      </c>
      <c r="AO87" s="111">
        <v>6459444.8700000001</v>
      </c>
      <c r="AP87" s="103">
        <v>40374941.170000002</v>
      </c>
      <c r="AQ87" s="104">
        <v>970406.79</v>
      </c>
      <c r="AR87" s="105">
        <v>47804792.829999998</v>
      </c>
      <c r="AS87" s="147">
        <v>30.764496889717101</v>
      </c>
    </row>
    <row r="88" spans="1:45" x14ac:dyDescent="0.2">
      <c r="A88" s="99" t="s">
        <v>204</v>
      </c>
      <c r="B88" s="99" t="s">
        <v>412</v>
      </c>
      <c r="C88" s="102">
        <f t="shared" si="10"/>
        <v>1808847.8589339997</v>
      </c>
      <c r="D88" s="136">
        <f t="shared" si="11"/>
        <v>1997540.8470000001</v>
      </c>
      <c r="E88" s="136">
        <f t="shared" si="12"/>
        <v>63872.639199999998</v>
      </c>
      <c r="F88" s="136">
        <f t="shared" si="13"/>
        <v>2968.6850000000004</v>
      </c>
      <c r="G88" s="136">
        <f t="shared" si="14"/>
        <v>3619257.6740263319</v>
      </c>
      <c r="H88" s="136">
        <f t="shared" si="15"/>
        <v>0</v>
      </c>
      <c r="I88" s="136">
        <f t="shared" si="18"/>
        <v>876100.19498300005</v>
      </c>
      <c r="J88" s="136">
        <f t="shared" si="19"/>
        <v>829501.04169500002</v>
      </c>
      <c r="K88" s="136">
        <f t="shared" si="16"/>
        <v>1107876.2562600065</v>
      </c>
      <c r="L88" s="109">
        <f t="shared" si="17"/>
        <v>1554684.8740504456</v>
      </c>
      <c r="M88" s="216">
        <v>200.61</v>
      </c>
      <c r="N88" s="178">
        <v>290.02</v>
      </c>
      <c r="O88" s="178">
        <v>17.8</v>
      </c>
      <c r="P88" s="178"/>
      <c r="Q88" s="105"/>
      <c r="R88" s="178">
        <v>117</v>
      </c>
      <c r="S88" s="178">
        <v>54</v>
      </c>
      <c r="T88" s="178">
        <v>34</v>
      </c>
      <c r="U88" s="178">
        <v>101</v>
      </c>
      <c r="V88" s="105">
        <v>1125</v>
      </c>
      <c r="W88" s="178">
        <v>23296</v>
      </c>
      <c r="X88" s="178">
        <v>11496</v>
      </c>
      <c r="Y88" s="105">
        <v>485</v>
      </c>
      <c r="Z88" s="217">
        <v>3619257.6740263319</v>
      </c>
      <c r="AA88" s="217"/>
      <c r="AB88" s="217">
        <v>494.39</v>
      </c>
      <c r="AC88" s="217"/>
      <c r="AD88" s="217"/>
      <c r="AE88" s="217">
        <v>494.39</v>
      </c>
      <c r="AF88" s="217"/>
      <c r="AG88" s="217"/>
      <c r="AH88" s="217">
        <v>7468</v>
      </c>
      <c r="AI88" s="217">
        <v>823538</v>
      </c>
      <c r="AJ88" s="218" t="s">
        <v>472</v>
      </c>
      <c r="AK88" s="214">
        <v>8681</v>
      </c>
      <c r="AL88" s="214">
        <v>348.43</v>
      </c>
      <c r="AM88" s="214">
        <v>160</v>
      </c>
      <c r="AN88" s="215">
        <v>2.4914616996240278E-2</v>
      </c>
      <c r="AO88" s="111">
        <v>4559420.8499999996</v>
      </c>
      <c r="AP88" s="103">
        <v>34226865.100000001</v>
      </c>
      <c r="AQ88" s="104">
        <v>122040</v>
      </c>
      <c r="AR88" s="105">
        <v>38908325.950000003</v>
      </c>
      <c r="AS88" s="147">
        <v>39.891462176540301</v>
      </c>
    </row>
    <row r="89" spans="1:45" x14ac:dyDescent="0.2">
      <c r="A89" s="99" t="s">
        <v>206</v>
      </c>
      <c r="B89" s="99" t="s">
        <v>413</v>
      </c>
      <c r="C89" s="102">
        <f t="shared" si="10"/>
        <v>4351653.4637519997</v>
      </c>
      <c r="D89" s="136">
        <f t="shared" si="11"/>
        <v>7753686.7109000012</v>
      </c>
      <c r="E89" s="136">
        <f t="shared" si="12"/>
        <v>416507.38569999998</v>
      </c>
      <c r="F89" s="136">
        <f t="shared" si="13"/>
        <v>259775.24000000002</v>
      </c>
      <c r="G89" s="136">
        <f t="shared" si="14"/>
        <v>11506066.239242774</v>
      </c>
      <c r="H89" s="136">
        <f t="shared" si="15"/>
        <v>54400.932999999997</v>
      </c>
      <c r="I89" s="136">
        <f t="shared" si="18"/>
        <v>2516936.5843000002</v>
      </c>
      <c r="J89" s="136">
        <f t="shared" si="19"/>
        <v>1684704.7685500002</v>
      </c>
      <c r="K89" s="136">
        <f t="shared" si="16"/>
        <v>1679000.8251455093</v>
      </c>
      <c r="L89" s="109">
        <f t="shared" si="17"/>
        <v>4749985.540633115</v>
      </c>
      <c r="M89" s="216">
        <v>435.4</v>
      </c>
      <c r="N89" s="178">
        <v>599.79999999999995</v>
      </c>
      <c r="O89" s="178">
        <v>29.7</v>
      </c>
      <c r="P89" s="178"/>
      <c r="Q89" s="105">
        <v>2.41</v>
      </c>
      <c r="R89" s="178">
        <v>299</v>
      </c>
      <c r="S89" s="178">
        <v>149</v>
      </c>
      <c r="T89" s="178">
        <v>162</v>
      </c>
      <c r="U89" s="178">
        <v>524</v>
      </c>
      <c r="V89" s="105">
        <v>6120</v>
      </c>
      <c r="W89" s="178">
        <v>75875</v>
      </c>
      <c r="X89" s="178">
        <v>119561</v>
      </c>
      <c r="Y89" s="105">
        <v>42440</v>
      </c>
      <c r="Z89" s="217">
        <v>11506066.239242774</v>
      </c>
      <c r="AA89" s="217">
        <v>19</v>
      </c>
      <c r="AB89" s="217">
        <v>2401</v>
      </c>
      <c r="AC89" s="217">
        <v>1166</v>
      </c>
      <c r="AD89" s="217">
        <v>130.6</v>
      </c>
      <c r="AE89" s="217">
        <v>1351.9</v>
      </c>
      <c r="AF89" s="217"/>
      <c r="AG89" s="217"/>
      <c r="AH89" s="217">
        <v>21441</v>
      </c>
      <c r="AI89" s="217">
        <v>2558999</v>
      </c>
      <c r="AJ89" s="218" t="s">
        <v>472</v>
      </c>
      <c r="AK89" s="214">
        <v>28926</v>
      </c>
      <c r="AL89" s="214">
        <v>834.31</v>
      </c>
      <c r="AM89" s="214">
        <v>233</v>
      </c>
      <c r="AN89" s="215">
        <v>3.4670566096534863E-2</v>
      </c>
      <c r="AO89" s="111">
        <v>12044797.359999999</v>
      </c>
      <c r="AP89" s="103">
        <v>94512206.900000006</v>
      </c>
      <c r="AQ89" s="104">
        <v>3716346.67</v>
      </c>
      <c r="AR89" s="105">
        <v>110273350.93000001</v>
      </c>
      <c r="AS89" s="147">
        <v>32.985059319810198</v>
      </c>
    </row>
    <row r="90" spans="1:45" x14ac:dyDescent="0.2">
      <c r="A90" s="99" t="s">
        <v>208</v>
      </c>
      <c r="B90" s="99" t="s">
        <v>414</v>
      </c>
      <c r="C90" s="102">
        <f t="shared" si="10"/>
        <v>7073571.963916</v>
      </c>
      <c r="D90" s="136">
        <f t="shared" si="11"/>
        <v>11334108.060840001</v>
      </c>
      <c r="E90" s="136">
        <f t="shared" si="12"/>
        <v>561123.84698299994</v>
      </c>
      <c r="F90" s="136">
        <f t="shared" si="13"/>
        <v>134411.03900000002</v>
      </c>
      <c r="G90" s="136">
        <f t="shared" si="14"/>
        <v>11604315.189970858</v>
      </c>
      <c r="H90" s="136">
        <f t="shared" si="15"/>
        <v>200424.49</v>
      </c>
      <c r="I90" s="136">
        <f t="shared" si="18"/>
        <v>2349361.1110399999</v>
      </c>
      <c r="J90" s="136">
        <f t="shared" si="19"/>
        <v>1841182.7859999998</v>
      </c>
      <c r="K90" s="136">
        <f t="shared" si="16"/>
        <v>2033066.0741919589</v>
      </c>
      <c r="L90" s="109">
        <f t="shared" si="17"/>
        <v>5890231.9724518443</v>
      </c>
      <c r="M90" s="216">
        <v>578</v>
      </c>
      <c r="N90" s="178">
        <v>1065</v>
      </c>
      <c r="O90" s="178">
        <v>40</v>
      </c>
      <c r="P90" s="178"/>
      <c r="Q90" s="105">
        <v>4.28</v>
      </c>
      <c r="R90" s="178">
        <v>359</v>
      </c>
      <c r="S90" s="178">
        <v>153</v>
      </c>
      <c r="T90" s="178">
        <v>127</v>
      </c>
      <c r="U90" s="178">
        <v>10953.8</v>
      </c>
      <c r="V90" s="105">
        <v>10237</v>
      </c>
      <c r="W90" s="178">
        <v>81893.850000000006</v>
      </c>
      <c r="X90" s="178">
        <v>172995.59</v>
      </c>
      <c r="Y90" s="105">
        <v>21959</v>
      </c>
      <c r="Z90" s="217">
        <v>11604315.189970858</v>
      </c>
      <c r="AA90" s="217">
        <v>70</v>
      </c>
      <c r="AB90" s="217">
        <v>188.8</v>
      </c>
      <c r="AC90" s="217">
        <v>980.2</v>
      </c>
      <c r="AD90" s="217">
        <v>485.4</v>
      </c>
      <c r="AE90" s="217">
        <v>1508.8</v>
      </c>
      <c r="AF90" s="217"/>
      <c r="AG90" s="217"/>
      <c r="AH90" s="217">
        <v>34838</v>
      </c>
      <c r="AI90" s="217">
        <v>3183637</v>
      </c>
      <c r="AJ90" s="218" t="s">
        <v>472</v>
      </c>
      <c r="AK90" s="214">
        <v>49762</v>
      </c>
      <c r="AL90" s="214">
        <v>1193.28</v>
      </c>
      <c r="AM90" s="214">
        <v>494</v>
      </c>
      <c r="AN90" s="215">
        <v>4.1701863770447843E-2</v>
      </c>
      <c r="AO90" s="111">
        <v>12743709.960000001</v>
      </c>
      <c r="AP90" s="103">
        <v>130177372.5</v>
      </c>
      <c r="AQ90" s="104">
        <v>8317986.6699999999</v>
      </c>
      <c r="AR90" s="105">
        <v>151239069.13</v>
      </c>
      <c r="AS90" s="147">
        <v>34.1627775977705</v>
      </c>
    </row>
    <row r="91" spans="1:45" x14ac:dyDescent="0.2">
      <c r="A91" s="99" t="s">
        <v>210</v>
      </c>
      <c r="B91" s="99" t="s">
        <v>415</v>
      </c>
      <c r="C91" s="102">
        <f t="shared" si="10"/>
        <v>0</v>
      </c>
      <c r="D91" s="136">
        <f t="shared" si="11"/>
        <v>0</v>
      </c>
      <c r="E91" s="136">
        <f t="shared" si="12"/>
        <v>0</v>
      </c>
      <c r="F91" s="136">
        <f t="shared" si="13"/>
        <v>0</v>
      </c>
      <c r="G91" s="136">
        <f t="shared" si="14"/>
        <v>20036801.006218359</v>
      </c>
      <c r="H91" s="136">
        <f t="shared" si="15"/>
        <v>0</v>
      </c>
      <c r="I91" s="136">
        <f t="shared" si="18"/>
        <v>1725071.5142600001</v>
      </c>
      <c r="J91" s="136">
        <f t="shared" si="19"/>
        <v>2024307.6849000002</v>
      </c>
      <c r="K91" s="136">
        <f t="shared" si="16"/>
        <v>125879.58853821729</v>
      </c>
      <c r="L91" s="109">
        <f t="shared" si="17"/>
        <v>2034876.3958427408</v>
      </c>
      <c r="M91" s="216"/>
      <c r="N91" s="178"/>
      <c r="O91" s="178"/>
      <c r="P91" s="178"/>
      <c r="Q91" s="105"/>
      <c r="R91" s="178"/>
      <c r="S91" s="178"/>
      <c r="T91" s="178"/>
      <c r="U91" s="178"/>
      <c r="V91" s="105"/>
      <c r="W91" s="178"/>
      <c r="X91" s="178"/>
      <c r="Y91" s="105"/>
      <c r="Z91" s="217">
        <v>20036801.006218359</v>
      </c>
      <c r="AA91" s="217"/>
      <c r="AB91" s="217">
        <v>407.6</v>
      </c>
      <c r="AC91" s="217">
        <v>1137.8499999999999</v>
      </c>
      <c r="AD91" s="217"/>
      <c r="AE91" s="217">
        <v>1545.6</v>
      </c>
      <c r="AF91" s="217"/>
      <c r="AG91" s="217">
        <v>75</v>
      </c>
      <c r="AH91" s="217">
        <v>30</v>
      </c>
      <c r="AI91" s="217">
        <v>2224681</v>
      </c>
      <c r="AJ91" s="218" t="s">
        <v>473</v>
      </c>
      <c r="AK91" s="214">
        <v>14</v>
      </c>
      <c r="AL91" s="214"/>
      <c r="AM91" s="214"/>
      <c r="AN91" s="215"/>
      <c r="AO91" s="111">
        <v>26418896.309999999</v>
      </c>
      <c r="AP91" s="103"/>
      <c r="AQ91" s="104">
        <v>2882400</v>
      </c>
      <c r="AR91" s="105">
        <v>29301296.309999999</v>
      </c>
      <c r="AS91" s="147">
        <v>23.686665989448301</v>
      </c>
    </row>
    <row r="92" spans="1:45" x14ac:dyDescent="0.2">
      <c r="A92" s="99" t="s">
        <v>212</v>
      </c>
      <c r="B92" s="99" t="s">
        <v>416</v>
      </c>
      <c r="C92" s="102">
        <f t="shared" si="10"/>
        <v>3835863.9884899999</v>
      </c>
      <c r="D92" s="136">
        <f t="shared" si="11"/>
        <v>6045998.0075000003</v>
      </c>
      <c r="E92" s="136">
        <f t="shared" si="12"/>
        <v>303935.93286100001</v>
      </c>
      <c r="F92" s="136">
        <f t="shared" si="13"/>
        <v>113568.60553000002</v>
      </c>
      <c r="G92" s="136">
        <f t="shared" si="14"/>
        <v>0</v>
      </c>
      <c r="H92" s="136">
        <f t="shared" si="15"/>
        <v>0</v>
      </c>
      <c r="I92" s="136">
        <f t="shared" si="18"/>
        <v>0</v>
      </c>
      <c r="J92" s="136">
        <f t="shared" si="19"/>
        <v>0</v>
      </c>
      <c r="K92" s="136">
        <f t="shared" si="16"/>
        <v>1532667.4974672331</v>
      </c>
      <c r="L92" s="109">
        <f t="shared" si="17"/>
        <v>2512195.2271164288</v>
      </c>
      <c r="M92" s="216">
        <v>361.36</v>
      </c>
      <c r="N92" s="178">
        <v>677.3</v>
      </c>
      <c r="O92" s="178">
        <v>14.98</v>
      </c>
      <c r="P92" s="178"/>
      <c r="Q92" s="105">
        <v>0.99</v>
      </c>
      <c r="R92" s="178">
        <v>66</v>
      </c>
      <c r="S92" s="178">
        <v>153</v>
      </c>
      <c r="T92" s="178">
        <v>103</v>
      </c>
      <c r="U92" s="178">
        <v>3820</v>
      </c>
      <c r="V92" s="105">
        <v>2595</v>
      </c>
      <c r="W92" s="178">
        <v>17118</v>
      </c>
      <c r="X92" s="178">
        <v>109681.03</v>
      </c>
      <c r="Y92" s="105">
        <v>18553.93</v>
      </c>
      <c r="Z92" s="217">
        <v>0</v>
      </c>
      <c r="AA92" s="217"/>
      <c r="AB92" s="217"/>
      <c r="AC92" s="217"/>
      <c r="AD92" s="217"/>
      <c r="AE92" s="217"/>
      <c r="AF92" s="217"/>
      <c r="AG92" s="217"/>
      <c r="AH92" s="217">
        <v>17013</v>
      </c>
      <c r="AI92" s="217">
        <v>1832953</v>
      </c>
      <c r="AJ92" s="218" t="s">
        <v>471</v>
      </c>
      <c r="AK92" s="214">
        <v>21505</v>
      </c>
      <c r="AL92" s="214">
        <v>820</v>
      </c>
      <c r="AM92" s="214">
        <v>234.63</v>
      </c>
      <c r="AN92" s="215">
        <v>2.622560975609756E-2</v>
      </c>
      <c r="AO92" s="111"/>
      <c r="AP92" s="103">
        <v>96006949.920000002</v>
      </c>
      <c r="AQ92" s="104">
        <v>2300796.27</v>
      </c>
      <c r="AR92" s="105">
        <v>98307746.189999998</v>
      </c>
      <c r="AS92" s="147">
        <v>36.556282295817503</v>
      </c>
    </row>
    <row r="93" spans="1:45" x14ac:dyDescent="0.2">
      <c r="A93" s="99" t="s">
        <v>214</v>
      </c>
      <c r="B93" s="99" t="s">
        <v>417</v>
      </c>
      <c r="C93" s="102">
        <f t="shared" si="10"/>
        <v>3055168.2394700004</v>
      </c>
      <c r="D93" s="136">
        <f t="shared" si="11"/>
        <v>6241861.6061000004</v>
      </c>
      <c r="E93" s="136">
        <f t="shared" si="12"/>
        <v>368025.72880000004</v>
      </c>
      <c r="F93" s="136">
        <f t="shared" si="13"/>
        <v>59569.572000000007</v>
      </c>
      <c r="G93" s="136">
        <f t="shared" si="14"/>
        <v>14025108.958410872</v>
      </c>
      <c r="H93" s="136">
        <f t="shared" si="15"/>
        <v>22905.655999999999</v>
      </c>
      <c r="I93" s="136">
        <f t="shared" si="18"/>
        <v>2221703.3217000002</v>
      </c>
      <c r="J93" s="136">
        <f t="shared" si="19"/>
        <v>2598347.0575999999</v>
      </c>
      <c r="K93" s="136">
        <f t="shared" si="16"/>
        <v>1666645.1918037604</v>
      </c>
      <c r="L93" s="109">
        <f t="shared" si="17"/>
        <v>4305003.257338752</v>
      </c>
      <c r="M93" s="216">
        <v>396.6</v>
      </c>
      <c r="N93" s="178">
        <v>516.6</v>
      </c>
      <c r="O93" s="178"/>
      <c r="P93" s="178"/>
      <c r="Q93" s="105">
        <v>0.85</v>
      </c>
      <c r="R93" s="178"/>
      <c r="S93" s="178">
        <v>403</v>
      </c>
      <c r="T93" s="178">
        <v>76</v>
      </c>
      <c r="U93" s="178"/>
      <c r="V93" s="105"/>
      <c r="W93" s="178">
        <v>103001</v>
      </c>
      <c r="X93" s="178">
        <v>84554</v>
      </c>
      <c r="Y93" s="105">
        <v>9732</v>
      </c>
      <c r="Z93" s="217">
        <v>14025108.958410872</v>
      </c>
      <c r="AA93" s="217">
        <v>8</v>
      </c>
      <c r="AB93" s="217">
        <v>1956</v>
      </c>
      <c r="AC93" s="217"/>
      <c r="AD93" s="217">
        <v>566</v>
      </c>
      <c r="AE93" s="217">
        <v>653</v>
      </c>
      <c r="AF93" s="217"/>
      <c r="AG93" s="217">
        <v>825</v>
      </c>
      <c r="AH93" s="217">
        <v>21043</v>
      </c>
      <c r="AI93" s="217">
        <v>2315822</v>
      </c>
      <c r="AJ93" s="218" t="s">
        <v>472</v>
      </c>
      <c r="AK93" s="214">
        <v>20397</v>
      </c>
      <c r="AL93" s="214">
        <v>679.45</v>
      </c>
      <c r="AM93" s="214">
        <v>234.6</v>
      </c>
      <c r="AN93" s="215">
        <v>3.0019869011700642E-2</v>
      </c>
      <c r="AO93" s="111">
        <v>10884881.1</v>
      </c>
      <c r="AP93" s="103">
        <v>82167013.329999998</v>
      </c>
      <c r="AQ93" s="104">
        <v>1830520</v>
      </c>
      <c r="AR93" s="105">
        <v>94882414.430000007</v>
      </c>
      <c r="AS93" s="147">
        <v>35.934213326868701</v>
      </c>
    </row>
    <row r="94" spans="1:45" x14ac:dyDescent="0.2">
      <c r="A94" s="99" t="s">
        <v>216</v>
      </c>
      <c r="B94" s="99" t="s">
        <v>418</v>
      </c>
      <c r="C94" s="102">
        <f t="shared" si="10"/>
        <v>2047100.2858000002</v>
      </c>
      <c r="D94" s="136">
        <f t="shared" si="11"/>
        <v>3592548.2577</v>
      </c>
      <c r="E94" s="136">
        <f t="shared" si="12"/>
        <v>125696.11439999999</v>
      </c>
      <c r="F94" s="136">
        <f t="shared" si="13"/>
        <v>80185.100000000006</v>
      </c>
      <c r="G94" s="136">
        <f t="shared" si="14"/>
        <v>6195646.3251201482</v>
      </c>
      <c r="H94" s="136">
        <f t="shared" si="15"/>
        <v>0</v>
      </c>
      <c r="I94" s="136">
        <f t="shared" si="18"/>
        <v>1099198.1621000001</v>
      </c>
      <c r="J94" s="136">
        <f t="shared" si="19"/>
        <v>1585073.4495999999</v>
      </c>
      <c r="K94" s="136">
        <f t="shared" si="16"/>
        <v>1233148.6593189395</v>
      </c>
      <c r="L94" s="109">
        <f t="shared" si="17"/>
        <v>4044961.1429008995</v>
      </c>
      <c r="M94" s="216">
        <v>20</v>
      </c>
      <c r="N94" s="178">
        <v>201</v>
      </c>
      <c r="O94" s="178">
        <v>45</v>
      </c>
      <c r="P94" s="178"/>
      <c r="Q94" s="105">
        <v>2</v>
      </c>
      <c r="R94" s="178"/>
      <c r="S94" s="178">
        <v>21</v>
      </c>
      <c r="T94" s="178">
        <v>40</v>
      </c>
      <c r="U94" s="178">
        <v>2542</v>
      </c>
      <c r="V94" s="105">
        <v>7580</v>
      </c>
      <c r="W94" s="178"/>
      <c r="X94" s="178">
        <v>49512</v>
      </c>
      <c r="Y94" s="105">
        <v>13100</v>
      </c>
      <c r="Z94" s="217">
        <v>6195646.3251201482</v>
      </c>
      <c r="AA94" s="217"/>
      <c r="AB94" s="217">
        <v>1298</v>
      </c>
      <c r="AC94" s="217"/>
      <c r="AD94" s="217"/>
      <c r="AE94" s="217">
        <v>1252</v>
      </c>
      <c r="AF94" s="217"/>
      <c r="AG94" s="217"/>
      <c r="AH94" s="217">
        <v>9800</v>
      </c>
      <c r="AI94" s="217">
        <v>2173886</v>
      </c>
      <c r="AJ94" s="218" t="s">
        <v>472</v>
      </c>
      <c r="AK94" s="214">
        <v>19044</v>
      </c>
      <c r="AL94" s="214">
        <v>255</v>
      </c>
      <c r="AM94" s="214">
        <v>13</v>
      </c>
      <c r="AN94" s="215">
        <v>7.4682352941176477E-2</v>
      </c>
      <c r="AO94" s="111">
        <v>8021087.6799999997</v>
      </c>
      <c r="AP94" s="103">
        <v>38605995.590000004</v>
      </c>
      <c r="AQ94" s="104">
        <v>1318130.93</v>
      </c>
      <c r="AR94" s="105">
        <v>47945214.200000003</v>
      </c>
      <c r="AS94" s="147">
        <v>36.606617864796398</v>
      </c>
    </row>
    <row r="95" spans="1:45" x14ac:dyDescent="0.2">
      <c r="A95" s="99" t="s">
        <v>218</v>
      </c>
      <c r="B95" s="99" t="s">
        <v>419</v>
      </c>
      <c r="C95" s="102">
        <f t="shared" si="10"/>
        <v>16482563.09145</v>
      </c>
      <c r="D95" s="136">
        <f t="shared" si="11"/>
        <v>17934454.016600002</v>
      </c>
      <c r="E95" s="136">
        <f t="shared" si="12"/>
        <v>2260570.2212</v>
      </c>
      <c r="F95" s="136">
        <f t="shared" si="13"/>
        <v>252136.23200000002</v>
      </c>
      <c r="G95" s="136">
        <f t="shared" si="14"/>
        <v>36074804.801554345</v>
      </c>
      <c r="H95" s="136">
        <f t="shared" si="15"/>
        <v>332132.01199999999</v>
      </c>
      <c r="I95" s="136">
        <f t="shared" si="18"/>
        <v>4444740.7448000005</v>
      </c>
      <c r="J95" s="136">
        <f t="shared" si="19"/>
        <v>12907622.927999999</v>
      </c>
      <c r="K95" s="136">
        <f t="shared" si="16"/>
        <v>2838249.8089270913</v>
      </c>
      <c r="L95" s="109">
        <f t="shared" si="17"/>
        <v>19925612.5345219</v>
      </c>
      <c r="M95" s="216">
        <v>960.3</v>
      </c>
      <c r="N95" s="178">
        <v>1763.3</v>
      </c>
      <c r="O95" s="178">
        <v>181.7</v>
      </c>
      <c r="P95" s="178">
        <v>102.9</v>
      </c>
      <c r="Q95" s="105">
        <v>11.9</v>
      </c>
      <c r="R95" s="178">
        <v>2356</v>
      </c>
      <c r="S95" s="178">
        <v>82</v>
      </c>
      <c r="T95" s="178">
        <v>226</v>
      </c>
      <c r="U95" s="178">
        <v>14197</v>
      </c>
      <c r="V95" s="105">
        <v>2589</v>
      </c>
      <c r="W95" s="178">
        <v>353488</v>
      </c>
      <c r="X95" s="178">
        <v>683116</v>
      </c>
      <c r="Y95" s="105">
        <v>41192</v>
      </c>
      <c r="Z95" s="217">
        <v>36074804.801554345</v>
      </c>
      <c r="AA95" s="217">
        <v>116</v>
      </c>
      <c r="AB95" s="217">
        <v>649</v>
      </c>
      <c r="AC95" s="217">
        <v>4595</v>
      </c>
      <c r="AD95" s="217"/>
      <c r="AE95" s="217">
        <v>1476</v>
      </c>
      <c r="AF95" s="217">
        <v>3768</v>
      </c>
      <c r="AG95" s="217"/>
      <c r="AH95" s="217">
        <v>81214</v>
      </c>
      <c r="AI95" s="217">
        <v>10970044</v>
      </c>
      <c r="AJ95" s="218" t="s">
        <v>472</v>
      </c>
      <c r="AK95" s="214">
        <v>155483</v>
      </c>
      <c r="AL95" s="214">
        <v>2348.6999999999998</v>
      </c>
      <c r="AM95" s="214">
        <v>671.4</v>
      </c>
      <c r="AN95" s="215">
        <v>6.6199599778600932E-2</v>
      </c>
      <c r="AO95" s="111">
        <v>52840797.659999996</v>
      </c>
      <c r="AP95" s="103">
        <v>275187275.06999999</v>
      </c>
      <c r="AQ95" s="104">
        <v>11020440</v>
      </c>
      <c r="AR95" s="105">
        <v>339048512.73000002</v>
      </c>
      <c r="AS95" s="147">
        <v>34.891999532349402</v>
      </c>
    </row>
    <row r="96" spans="1:45" x14ac:dyDescent="0.2">
      <c r="A96" s="99" t="s">
        <v>220</v>
      </c>
      <c r="B96" s="99" t="s">
        <v>219</v>
      </c>
      <c r="C96" s="102">
        <f t="shared" si="10"/>
        <v>0</v>
      </c>
      <c r="D96" s="136">
        <f t="shared" si="11"/>
        <v>0</v>
      </c>
      <c r="E96" s="136">
        <f t="shared" si="12"/>
        <v>0</v>
      </c>
      <c r="F96" s="136">
        <f t="shared" si="13"/>
        <v>0</v>
      </c>
      <c r="G96" s="136">
        <f t="shared" si="14"/>
        <v>9339219.413698582</v>
      </c>
      <c r="H96" s="136">
        <f t="shared" si="15"/>
        <v>0</v>
      </c>
      <c r="I96" s="136">
        <f t="shared" si="18"/>
        <v>1041922.9840860001</v>
      </c>
      <c r="J96" s="136">
        <f t="shared" si="19"/>
        <v>946362.93717600009</v>
      </c>
      <c r="K96" s="136">
        <f t="shared" si="16"/>
        <v>1205594.3473749927</v>
      </c>
      <c r="L96" s="109">
        <f t="shared" si="17"/>
        <v>1928144.1991592734</v>
      </c>
      <c r="M96" s="216"/>
      <c r="N96" s="178"/>
      <c r="O96" s="178"/>
      <c r="P96" s="178"/>
      <c r="Q96" s="105"/>
      <c r="R96" s="178"/>
      <c r="S96" s="178"/>
      <c r="T96" s="178"/>
      <c r="U96" s="178"/>
      <c r="V96" s="105"/>
      <c r="W96" s="178"/>
      <c r="X96" s="178"/>
      <c r="Y96" s="105"/>
      <c r="Z96" s="217">
        <v>9339219.413698582</v>
      </c>
      <c r="AA96" s="217"/>
      <c r="AB96" s="217">
        <v>520.4</v>
      </c>
      <c r="AC96" s="217">
        <v>89.54</v>
      </c>
      <c r="AD96" s="217">
        <v>54.14</v>
      </c>
      <c r="AE96" s="217">
        <v>608.20000000000005</v>
      </c>
      <c r="AF96" s="217"/>
      <c r="AG96" s="217">
        <v>1.72</v>
      </c>
      <c r="AH96" s="217">
        <v>9254</v>
      </c>
      <c r="AI96" s="217">
        <v>2051023</v>
      </c>
      <c r="AJ96" s="218" t="s">
        <v>473</v>
      </c>
      <c r="AK96" s="214">
        <v>3</v>
      </c>
      <c r="AL96" s="214"/>
      <c r="AM96" s="214"/>
      <c r="AN96" s="215"/>
      <c r="AO96" s="111">
        <v>8314765.7400000002</v>
      </c>
      <c r="AP96" s="103"/>
      <c r="AQ96" s="104">
        <v>2915356.05</v>
      </c>
      <c r="AR96" s="105">
        <v>11230121.789999999</v>
      </c>
      <c r="AS96" s="147">
        <v>18.197671099308099</v>
      </c>
    </row>
    <row r="97" spans="1:45" x14ac:dyDescent="0.2">
      <c r="A97" s="99" t="s">
        <v>222</v>
      </c>
      <c r="B97" s="99" t="s">
        <v>221</v>
      </c>
      <c r="C97" s="102">
        <f t="shared" si="10"/>
        <v>3387095.9230880002</v>
      </c>
      <c r="D97" s="136">
        <f t="shared" si="11"/>
        <v>3128304.9224000005</v>
      </c>
      <c r="E97" s="136">
        <f t="shared" si="12"/>
        <v>387568.73639999999</v>
      </c>
      <c r="F97" s="136">
        <f t="shared" si="13"/>
        <v>228490.80900000001</v>
      </c>
      <c r="G97" s="136">
        <f t="shared" si="14"/>
        <v>0</v>
      </c>
      <c r="H97" s="136">
        <f t="shared" si="15"/>
        <v>0</v>
      </c>
      <c r="I97" s="136">
        <f t="shared" si="18"/>
        <v>0</v>
      </c>
      <c r="J97" s="136">
        <f t="shared" si="19"/>
        <v>0</v>
      </c>
      <c r="K97" s="136">
        <f t="shared" si="16"/>
        <v>1205594.3473749927</v>
      </c>
      <c r="L97" s="109">
        <f t="shared" si="17"/>
        <v>2458226.6058779531</v>
      </c>
      <c r="M97" s="216">
        <v>322</v>
      </c>
      <c r="N97" s="178">
        <v>640</v>
      </c>
      <c r="O97" s="178"/>
      <c r="P97" s="178"/>
      <c r="Q97" s="105">
        <v>1.04</v>
      </c>
      <c r="R97" s="178">
        <v>186</v>
      </c>
      <c r="S97" s="178">
        <v>9</v>
      </c>
      <c r="T97" s="178">
        <v>75</v>
      </c>
      <c r="U97" s="178">
        <v>2384</v>
      </c>
      <c r="V97" s="105"/>
      <c r="W97" s="178">
        <v>61468</v>
      </c>
      <c r="X97" s="178">
        <v>116612</v>
      </c>
      <c r="Y97" s="105">
        <v>37329</v>
      </c>
      <c r="Z97" s="217">
        <v>0</v>
      </c>
      <c r="AA97" s="217"/>
      <c r="AB97" s="217"/>
      <c r="AC97" s="217"/>
      <c r="AD97" s="217"/>
      <c r="AE97" s="217"/>
      <c r="AF97" s="217"/>
      <c r="AG97" s="217"/>
      <c r="AH97" s="217">
        <v>9254</v>
      </c>
      <c r="AI97" s="217">
        <v>1795772</v>
      </c>
      <c r="AJ97" s="218" t="s">
        <v>471</v>
      </c>
      <c r="AK97" s="214">
        <v>18012</v>
      </c>
      <c r="AL97" s="214">
        <v>669.04</v>
      </c>
      <c r="AM97" s="214">
        <v>294</v>
      </c>
      <c r="AN97" s="215">
        <v>2.6922157120650485E-2</v>
      </c>
      <c r="AO97" s="111"/>
      <c r="AP97" s="103">
        <v>79346507.120000005</v>
      </c>
      <c r="AQ97" s="104">
        <v>2112253.33</v>
      </c>
      <c r="AR97" s="105">
        <v>81458760.450000003</v>
      </c>
      <c r="AS97" s="147">
        <v>34.459016138414199</v>
      </c>
    </row>
    <row r="98" spans="1:45" x14ac:dyDescent="0.2">
      <c r="A98" s="99" t="s">
        <v>224</v>
      </c>
      <c r="B98" s="99" t="s">
        <v>420</v>
      </c>
      <c r="C98" s="102">
        <f t="shared" si="10"/>
        <v>10348948.529005</v>
      </c>
      <c r="D98" s="136">
        <f t="shared" si="11"/>
        <v>10147508.7008</v>
      </c>
      <c r="E98" s="136">
        <f t="shared" si="12"/>
        <v>2335308.2484999998</v>
      </c>
      <c r="F98" s="136">
        <f t="shared" si="13"/>
        <v>247949.46800000002</v>
      </c>
      <c r="G98" s="136">
        <f t="shared" si="14"/>
        <v>22576802.064564798</v>
      </c>
      <c r="H98" s="136">
        <f t="shared" si="15"/>
        <v>297773.52799999999</v>
      </c>
      <c r="I98" s="136">
        <f t="shared" si="18"/>
        <v>2185993.1270000003</v>
      </c>
      <c r="J98" s="136">
        <f t="shared" si="19"/>
        <v>2954380.7661000001</v>
      </c>
      <c r="K98" s="136">
        <f t="shared" si="16"/>
        <v>2100927.1768857241</v>
      </c>
      <c r="L98" s="109">
        <f t="shared" si="17"/>
        <v>9704789.0315996073</v>
      </c>
      <c r="M98" s="216">
        <v>660.8</v>
      </c>
      <c r="N98" s="178">
        <v>1610.88</v>
      </c>
      <c r="O98" s="178">
        <v>105.35</v>
      </c>
      <c r="P98" s="178"/>
      <c r="Q98" s="105">
        <v>4.49</v>
      </c>
      <c r="R98" s="178">
        <v>597</v>
      </c>
      <c r="S98" s="178">
        <v>268</v>
      </c>
      <c r="T98" s="178">
        <v>158</v>
      </c>
      <c r="U98" s="178">
        <v>525</v>
      </c>
      <c r="V98" s="105">
        <v>7585</v>
      </c>
      <c r="W98" s="178">
        <v>126779</v>
      </c>
      <c r="X98" s="178">
        <v>845525</v>
      </c>
      <c r="Y98" s="105">
        <v>40508</v>
      </c>
      <c r="Z98" s="217">
        <v>22576802.064564798</v>
      </c>
      <c r="AA98" s="217">
        <v>104</v>
      </c>
      <c r="AB98" s="217">
        <v>879</v>
      </c>
      <c r="AC98" s="217">
        <v>1568</v>
      </c>
      <c r="AD98" s="217"/>
      <c r="AE98" s="217">
        <v>2625</v>
      </c>
      <c r="AF98" s="217"/>
      <c r="AG98" s="217"/>
      <c r="AH98" s="217">
        <v>37864</v>
      </c>
      <c r="AI98" s="217">
        <v>5285149</v>
      </c>
      <c r="AJ98" s="218" t="s">
        <v>472</v>
      </c>
      <c r="AK98" s="214">
        <v>58103</v>
      </c>
      <c r="AL98" s="214">
        <v>1625.42</v>
      </c>
      <c r="AM98" s="214">
        <v>756.1</v>
      </c>
      <c r="AN98" s="215">
        <v>3.5746453224397387E-2</v>
      </c>
      <c r="AO98" s="111">
        <v>20552385.719999999</v>
      </c>
      <c r="AP98" s="103">
        <v>230789484.13</v>
      </c>
      <c r="AQ98" s="104">
        <v>3661988.91</v>
      </c>
      <c r="AR98" s="105">
        <v>255003858.75999999</v>
      </c>
      <c r="AS98" s="147">
        <v>35.199215562851201</v>
      </c>
    </row>
    <row r="99" spans="1:45" x14ac:dyDescent="0.2">
      <c r="A99" s="99" t="s">
        <v>226</v>
      </c>
      <c r="B99" s="99" t="s">
        <v>421</v>
      </c>
      <c r="C99" s="102">
        <f t="shared" si="10"/>
        <v>5711078.8137800004</v>
      </c>
      <c r="D99" s="136">
        <f t="shared" si="11"/>
        <v>12039088.885400001</v>
      </c>
      <c r="E99" s="136">
        <f t="shared" si="12"/>
        <v>1075115.8287</v>
      </c>
      <c r="F99" s="136">
        <f t="shared" si="13"/>
        <v>74694.563000000009</v>
      </c>
      <c r="G99" s="136">
        <f t="shared" si="14"/>
        <v>15777179.914161032</v>
      </c>
      <c r="H99" s="136">
        <f t="shared" si="15"/>
        <v>0</v>
      </c>
      <c r="I99" s="136">
        <f t="shared" si="18"/>
        <v>2446077.8315000003</v>
      </c>
      <c r="J99" s="136">
        <f t="shared" si="19"/>
        <v>2059661.1734000002</v>
      </c>
      <c r="K99" s="136">
        <f t="shared" si="16"/>
        <v>1771937.7369484098</v>
      </c>
      <c r="L99" s="109">
        <f t="shared" si="17"/>
        <v>6711633.916177229</v>
      </c>
      <c r="M99" s="216">
        <v>388.12</v>
      </c>
      <c r="N99" s="178">
        <v>956.27</v>
      </c>
      <c r="O99" s="178">
        <v>30.61</v>
      </c>
      <c r="P99" s="178"/>
      <c r="Q99" s="105">
        <v>2.94</v>
      </c>
      <c r="R99" s="178">
        <v>142</v>
      </c>
      <c r="S99" s="178">
        <v>203</v>
      </c>
      <c r="T99" s="178">
        <v>297</v>
      </c>
      <c r="U99" s="178">
        <v>5016</v>
      </c>
      <c r="V99" s="105">
        <v>4142</v>
      </c>
      <c r="W99" s="178">
        <v>134317</v>
      </c>
      <c r="X99" s="178">
        <v>344711</v>
      </c>
      <c r="Y99" s="105">
        <v>12203</v>
      </c>
      <c r="Z99" s="217">
        <v>15777179.914161032</v>
      </c>
      <c r="AA99" s="217"/>
      <c r="AB99" s="217"/>
      <c r="AC99" s="217">
        <v>2225</v>
      </c>
      <c r="AD99" s="217"/>
      <c r="AE99" s="217">
        <v>1491</v>
      </c>
      <c r="AF99" s="217"/>
      <c r="AG99" s="217">
        <v>121</v>
      </c>
      <c r="AH99" s="217">
        <v>24581</v>
      </c>
      <c r="AI99" s="217">
        <v>3634770.13</v>
      </c>
      <c r="AJ99" s="218" t="s">
        <v>472</v>
      </c>
      <c r="AK99" s="214">
        <v>21356</v>
      </c>
      <c r="AL99" s="214">
        <v>882.14</v>
      </c>
      <c r="AM99" s="214">
        <v>495.8</v>
      </c>
      <c r="AN99" s="215">
        <v>2.4209309179948763E-2</v>
      </c>
      <c r="AO99" s="111">
        <v>16273742.810000001</v>
      </c>
      <c r="AP99" s="103">
        <v>127533596.43000001</v>
      </c>
      <c r="AQ99" s="104">
        <v>5420946.6699999999</v>
      </c>
      <c r="AR99" s="105">
        <v>149228285.91</v>
      </c>
      <c r="AS99" s="147">
        <v>36.044262833296102</v>
      </c>
    </row>
    <row r="100" spans="1:45" x14ac:dyDescent="0.2">
      <c r="A100" s="99" t="s">
        <v>228</v>
      </c>
      <c r="B100" s="99" t="s">
        <v>422</v>
      </c>
      <c r="C100" s="102">
        <f t="shared" si="10"/>
        <v>4295254.783578</v>
      </c>
      <c r="D100" s="136">
        <f t="shared" si="11"/>
        <v>3994741.7308000005</v>
      </c>
      <c r="E100" s="136">
        <f t="shared" si="12"/>
        <v>893772.60129999998</v>
      </c>
      <c r="F100" s="136">
        <f t="shared" si="13"/>
        <v>140936.02500000002</v>
      </c>
      <c r="G100" s="136">
        <f t="shared" si="14"/>
        <v>18185305.867155544</v>
      </c>
      <c r="H100" s="136">
        <f t="shared" si="15"/>
        <v>0</v>
      </c>
      <c r="I100" s="136">
        <f t="shared" si="18"/>
        <v>1518739.3791200002</v>
      </c>
      <c r="J100" s="136">
        <f t="shared" si="19"/>
        <v>2101181.6333500003</v>
      </c>
      <c r="K100" s="136">
        <f t="shared" si="16"/>
        <v>1460777.5553890339</v>
      </c>
      <c r="L100" s="109">
        <f t="shared" si="17"/>
        <v>3821460.4781487202</v>
      </c>
      <c r="M100" s="216">
        <v>363.21</v>
      </c>
      <c r="N100" s="178">
        <v>729.52</v>
      </c>
      <c r="O100" s="178"/>
      <c r="P100" s="178"/>
      <c r="Q100" s="105">
        <v>2.77</v>
      </c>
      <c r="R100" s="178">
        <v>42</v>
      </c>
      <c r="S100" s="178">
        <v>23</v>
      </c>
      <c r="T100" s="178">
        <v>93</v>
      </c>
      <c r="U100" s="178">
        <v>2900</v>
      </c>
      <c r="V100" s="105">
        <v>2520</v>
      </c>
      <c r="W100" s="178">
        <v>340227</v>
      </c>
      <c r="X100" s="178">
        <v>152509</v>
      </c>
      <c r="Y100" s="105">
        <v>23025</v>
      </c>
      <c r="Z100" s="217">
        <v>18185305.867155544</v>
      </c>
      <c r="AA100" s="217"/>
      <c r="AB100" s="217">
        <v>1309</v>
      </c>
      <c r="AC100" s="217">
        <v>542.79999999999995</v>
      </c>
      <c r="AD100" s="217"/>
      <c r="AE100" s="217">
        <v>1769.5</v>
      </c>
      <c r="AF100" s="217"/>
      <c r="AG100" s="217"/>
      <c r="AH100" s="217">
        <v>15061</v>
      </c>
      <c r="AI100" s="217">
        <v>2052005</v>
      </c>
      <c r="AJ100" s="218" t="s">
        <v>472</v>
      </c>
      <c r="AK100" s="214">
        <v>21610</v>
      </c>
      <c r="AL100" s="214">
        <v>704.34</v>
      </c>
      <c r="AM100" s="214">
        <v>391.16</v>
      </c>
      <c r="AN100" s="215">
        <v>3.068120509980975E-2</v>
      </c>
      <c r="AO100" s="111">
        <v>19027973.210000001</v>
      </c>
      <c r="AP100" s="103">
        <v>82353748.670000002</v>
      </c>
      <c r="AQ100" s="104">
        <v>1791053.33</v>
      </c>
      <c r="AR100" s="105">
        <v>103172775.20999999</v>
      </c>
      <c r="AS100" s="147">
        <v>36.2168868686704</v>
      </c>
    </row>
    <row r="101" spans="1:45" x14ac:dyDescent="0.2">
      <c r="A101" s="99" t="s">
        <v>230</v>
      </c>
      <c r="B101" s="99" t="s">
        <v>423</v>
      </c>
      <c r="C101" s="102">
        <f t="shared" si="10"/>
        <v>3192710.3593060002</v>
      </c>
      <c r="D101" s="136">
        <f t="shared" si="11"/>
        <v>9792722.4382000007</v>
      </c>
      <c r="E101" s="136">
        <f t="shared" si="12"/>
        <v>464728.08290000004</v>
      </c>
      <c r="F101" s="136">
        <f t="shared" si="13"/>
        <v>1255888.4170000001</v>
      </c>
      <c r="G101" s="136">
        <f t="shared" si="14"/>
        <v>10043146.448137399</v>
      </c>
      <c r="H101" s="136">
        <f t="shared" si="15"/>
        <v>60127.346999999994</v>
      </c>
      <c r="I101" s="136">
        <f t="shared" si="18"/>
        <v>3364603.4080999997</v>
      </c>
      <c r="J101" s="136">
        <f t="shared" si="19"/>
        <v>4287784.9046</v>
      </c>
      <c r="K101" s="136">
        <f t="shared" si="16"/>
        <v>1645235.0210910076</v>
      </c>
      <c r="L101" s="109">
        <f t="shared" si="17"/>
        <v>3372019.9158088551</v>
      </c>
      <c r="M101" s="216">
        <v>424.6</v>
      </c>
      <c r="N101" s="178">
        <v>477.58</v>
      </c>
      <c r="O101" s="178"/>
      <c r="P101" s="178"/>
      <c r="Q101" s="105">
        <v>1.62</v>
      </c>
      <c r="R101" s="178">
        <v>40</v>
      </c>
      <c r="S101" s="178">
        <v>435</v>
      </c>
      <c r="T101" s="178">
        <v>199</v>
      </c>
      <c r="U101" s="178">
        <v>700</v>
      </c>
      <c r="V101" s="105"/>
      <c r="W101" s="178">
        <v>37101</v>
      </c>
      <c r="X101" s="178">
        <v>161297</v>
      </c>
      <c r="Y101" s="105">
        <v>205177</v>
      </c>
      <c r="Z101" s="217">
        <v>10043146.448137399</v>
      </c>
      <c r="AA101" s="217">
        <v>21</v>
      </c>
      <c r="AB101" s="217">
        <v>846</v>
      </c>
      <c r="AC101" s="217">
        <v>3116</v>
      </c>
      <c r="AD101" s="217"/>
      <c r="AE101" s="217">
        <v>3962</v>
      </c>
      <c r="AF101" s="217"/>
      <c r="AG101" s="217"/>
      <c r="AH101" s="217">
        <v>20364</v>
      </c>
      <c r="AI101" s="217">
        <v>1807246</v>
      </c>
      <c r="AJ101" s="218" t="s">
        <v>472</v>
      </c>
      <c r="AK101" s="214">
        <v>23484</v>
      </c>
      <c r="AL101" s="214">
        <v>678.21</v>
      </c>
      <c r="AM101" s="214">
        <v>225.59</v>
      </c>
      <c r="AN101" s="215">
        <v>3.4626443137081436E-2</v>
      </c>
      <c r="AO101" s="111">
        <v>9209569.7799999993</v>
      </c>
      <c r="AP101" s="103">
        <v>86216476.239999995</v>
      </c>
      <c r="AQ101" s="104">
        <v>2275933.33</v>
      </c>
      <c r="AR101" s="105">
        <v>97701979.349999994</v>
      </c>
      <c r="AS101" s="147">
        <v>36.195473770780701</v>
      </c>
    </row>
    <row r="102" spans="1:45" x14ac:dyDescent="0.2">
      <c r="A102" s="99" t="s">
        <v>232</v>
      </c>
      <c r="B102" s="99" t="s">
        <v>424</v>
      </c>
      <c r="C102" s="102">
        <f t="shared" si="10"/>
        <v>17623228.276920002</v>
      </c>
      <c r="D102" s="136">
        <f t="shared" si="11"/>
        <v>7209868.5970999999</v>
      </c>
      <c r="E102" s="136">
        <f t="shared" si="12"/>
        <v>1886313.9268</v>
      </c>
      <c r="F102" s="136">
        <f t="shared" si="13"/>
        <v>142496.88</v>
      </c>
      <c r="G102" s="136">
        <f t="shared" si="14"/>
        <v>26873865.414290857</v>
      </c>
      <c r="H102" s="136">
        <f t="shared" si="15"/>
        <v>105938.659</v>
      </c>
      <c r="I102" s="136">
        <f t="shared" si="18"/>
        <v>7321006.0724600004</v>
      </c>
      <c r="J102" s="136">
        <f t="shared" si="19"/>
        <v>7954386.7101999996</v>
      </c>
      <c r="K102" s="136">
        <f t="shared" si="16"/>
        <v>2441856.3255902617</v>
      </c>
      <c r="L102" s="109">
        <f t="shared" si="17"/>
        <v>18939390.908628196</v>
      </c>
      <c r="M102" s="216">
        <v>631.22</v>
      </c>
      <c r="N102" s="178">
        <v>1764.13</v>
      </c>
      <c r="O102" s="178">
        <v>118.62</v>
      </c>
      <c r="P102" s="178">
        <v>161.77000000000001</v>
      </c>
      <c r="Q102" s="105">
        <v>18.940000000000001</v>
      </c>
      <c r="R102" s="178">
        <v>8</v>
      </c>
      <c r="S102" s="178">
        <v>159</v>
      </c>
      <c r="T102" s="178">
        <v>122</v>
      </c>
      <c r="U102" s="178">
        <v>5720</v>
      </c>
      <c r="V102" s="105">
        <v>3624</v>
      </c>
      <c r="W102" s="178">
        <v>116210</v>
      </c>
      <c r="X102" s="178">
        <v>674864</v>
      </c>
      <c r="Y102" s="105">
        <v>23280</v>
      </c>
      <c r="Z102" s="217">
        <v>26873865.414290857</v>
      </c>
      <c r="AA102" s="217">
        <v>37</v>
      </c>
      <c r="AB102" s="217"/>
      <c r="AC102" s="217">
        <v>8578.4</v>
      </c>
      <c r="AD102" s="217"/>
      <c r="AE102" s="217"/>
      <c r="AF102" s="217"/>
      <c r="AG102" s="217">
        <v>3902</v>
      </c>
      <c r="AH102" s="217">
        <v>55450</v>
      </c>
      <c r="AI102" s="217">
        <v>10419077</v>
      </c>
      <c r="AJ102" s="218" t="s">
        <v>472</v>
      </c>
      <c r="AK102" s="214">
        <v>139919</v>
      </c>
      <c r="AL102" s="214">
        <v>1888.54</v>
      </c>
      <c r="AM102" s="214">
        <v>806.14</v>
      </c>
      <c r="AN102" s="215">
        <v>7.4088449278278457E-2</v>
      </c>
      <c r="AO102" s="111">
        <v>39014614.719999999</v>
      </c>
      <c r="AP102" s="103">
        <v>211877406.31999999</v>
      </c>
      <c r="AQ102" s="104"/>
      <c r="AR102" s="105">
        <v>250892021.03999999</v>
      </c>
      <c r="AS102" s="147">
        <v>35.875800710461696</v>
      </c>
    </row>
    <row r="103" spans="1:45" x14ac:dyDescent="0.2">
      <c r="A103" s="99" t="s">
        <v>234</v>
      </c>
      <c r="B103" s="99" t="s">
        <v>425</v>
      </c>
      <c r="C103" s="102">
        <f t="shared" si="10"/>
        <v>21841198.895300001</v>
      </c>
      <c r="D103" s="136">
        <f t="shared" si="11"/>
        <v>7468780.646399999</v>
      </c>
      <c r="E103" s="136">
        <f t="shared" si="12"/>
        <v>5988553.0132999998</v>
      </c>
      <c r="F103" s="136">
        <f t="shared" si="13"/>
        <v>641082.93500000006</v>
      </c>
      <c r="G103" s="136">
        <f t="shared" si="14"/>
        <v>36963042.477487385</v>
      </c>
      <c r="H103" s="136">
        <f t="shared" si="15"/>
        <v>632768.74699999997</v>
      </c>
      <c r="I103" s="136">
        <f t="shared" si="18"/>
        <v>9054784.4987000003</v>
      </c>
      <c r="J103" s="136">
        <f t="shared" si="19"/>
        <v>11136688.674600001</v>
      </c>
      <c r="K103" s="136">
        <f t="shared" si="16"/>
        <v>2980093.2636043332</v>
      </c>
      <c r="L103" s="109">
        <f t="shared" si="17"/>
        <v>27157049.016053267</v>
      </c>
      <c r="M103" s="216">
        <v>407</v>
      </c>
      <c r="N103" s="178">
        <v>3183</v>
      </c>
      <c r="O103" s="178">
        <v>219</v>
      </c>
      <c r="P103" s="178">
        <v>299</v>
      </c>
      <c r="Q103" s="105">
        <v>4</v>
      </c>
      <c r="R103" s="178">
        <v>467</v>
      </c>
      <c r="S103" s="178">
        <v>71</v>
      </c>
      <c r="T103" s="178">
        <v>67</v>
      </c>
      <c r="U103" s="178">
        <v>2242</v>
      </c>
      <c r="V103" s="105">
        <v>14360</v>
      </c>
      <c r="W103" s="178">
        <v>416211</v>
      </c>
      <c r="X103" s="178">
        <v>2114789</v>
      </c>
      <c r="Y103" s="105">
        <v>104735</v>
      </c>
      <c r="Z103" s="217">
        <v>36963042.477487385</v>
      </c>
      <c r="AA103" s="217">
        <v>221</v>
      </c>
      <c r="AB103" s="217"/>
      <c r="AC103" s="217">
        <v>10838</v>
      </c>
      <c r="AD103" s="217"/>
      <c r="AE103" s="217">
        <v>3918</v>
      </c>
      <c r="AF103" s="217">
        <v>2340</v>
      </c>
      <c r="AG103" s="217"/>
      <c r="AH103" s="217">
        <v>91909</v>
      </c>
      <c r="AI103" s="217">
        <v>15021496</v>
      </c>
      <c r="AJ103" s="218" t="s">
        <v>472</v>
      </c>
      <c r="AK103" s="214">
        <v>222191</v>
      </c>
      <c r="AL103" s="214">
        <v>2491</v>
      </c>
      <c r="AM103" s="214">
        <v>1621</v>
      </c>
      <c r="AN103" s="215">
        <v>8.9197511039743077E-2</v>
      </c>
      <c r="AO103" s="111">
        <v>45372973.119999997</v>
      </c>
      <c r="AP103" s="103">
        <v>367564754.19999999</v>
      </c>
      <c r="AQ103" s="104">
        <v>6918238.6699999999</v>
      </c>
      <c r="AR103" s="105">
        <v>419855965.99000001</v>
      </c>
      <c r="AS103" s="147">
        <v>35.313762674356497</v>
      </c>
    </row>
    <row r="104" spans="1:45" x14ac:dyDescent="0.2">
      <c r="A104" s="99" t="s">
        <v>236</v>
      </c>
      <c r="B104" s="99" t="s">
        <v>426</v>
      </c>
      <c r="C104" s="102">
        <f t="shared" si="10"/>
        <v>0</v>
      </c>
      <c r="D104" s="136">
        <f t="shared" si="11"/>
        <v>0</v>
      </c>
      <c r="E104" s="136">
        <f t="shared" si="12"/>
        <v>0</v>
      </c>
      <c r="F104" s="136">
        <f t="shared" si="13"/>
        <v>0</v>
      </c>
      <c r="G104" s="136">
        <f t="shared" si="14"/>
        <v>16961012.554860558</v>
      </c>
      <c r="H104" s="136">
        <f t="shared" si="15"/>
        <v>0</v>
      </c>
      <c r="I104" s="136">
        <f t="shared" si="18"/>
        <v>1734940.1612</v>
      </c>
      <c r="J104" s="136">
        <f t="shared" si="19"/>
        <v>1870304.2526000002</v>
      </c>
      <c r="K104" s="136">
        <f t="shared" si="16"/>
        <v>50787.322169710002</v>
      </c>
      <c r="L104" s="109">
        <f t="shared" si="17"/>
        <v>2370638.3185618492</v>
      </c>
      <c r="M104" s="216"/>
      <c r="N104" s="178"/>
      <c r="O104" s="178"/>
      <c r="P104" s="178"/>
      <c r="Q104" s="105"/>
      <c r="R104" s="178"/>
      <c r="S104" s="178"/>
      <c r="T104" s="178"/>
      <c r="U104" s="178"/>
      <c r="V104" s="105"/>
      <c r="W104" s="178"/>
      <c r="X104" s="178"/>
      <c r="Y104" s="105"/>
      <c r="Z104" s="217">
        <v>16961012.554860558</v>
      </c>
      <c r="AA104" s="217"/>
      <c r="AB104" s="217">
        <v>1645</v>
      </c>
      <c r="AC104" s="217">
        <v>703</v>
      </c>
      <c r="AD104" s="217"/>
      <c r="AE104" s="217">
        <v>1538</v>
      </c>
      <c r="AF104" s="217"/>
      <c r="AG104" s="217"/>
      <c r="AH104" s="217">
        <v>3</v>
      </c>
      <c r="AI104" s="217">
        <v>2801070</v>
      </c>
      <c r="AJ104" s="218" t="s">
        <v>473</v>
      </c>
      <c r="AK104" s="214">
        <v>3</v>
      </c>
      <c r="AL104" s="214"/>
      <c r="AM104" s="214"/>
      <c r="AN104" s="215"/>
      <c r="AO104" s="111">
        <v>13812017.92</v>
      </c>
      <c r="AP104" s="103"/>
      <c r="AQ104" s="104">
        <v>827426.67</v>
      </c>
      <c r="AR104" s="105">
        <v>14639444.59</v>
      </c>
      <c r="AS104" s="147">
        <v>22.644629951566099</v>
      </c>
    </row>
    <row r="105" spans="1:45" ht="13.5" thickBot="1" x14ac:dyDescent="0.25">
      <c r="A105" s="112" t="s">
        <v>238</v>
      </c>
      <c r="B105" s="112" t="s">
        <v>427</v>
      </c>
      <c r="C105" s="115">
        <f t="shared" si="10"/>
        <v>0</v>
      </c>
      <c r="D105" s="140">
        <f t="shared" si="11"/>
        <v>0</v>
      </c>
      <c r="E105" s="140">
        <f t="shared" si="12"/>
        <v>0</v>
      </c>
      <c r="F105" s="140">
        <f t="shared" si="13"/>
        <v>60597.9</v>
      </c>
      <c r="G105" s="140">
        <f t="shared" si="14"/>
        <v>6934534.6284607435</v>
      </c>
      <c r="H105" s="140">
        <f t="shared" si="15"/>
        <v>0</v>
      </c>
      <c r="I105" s="140">
        <f t="shared" si="18"/>
        <v>2030948.5422680001</v>
      </c>
      <c r="J105" s="140">
        <f t="shared" si="19"/>
        <v>1527887.6655300003</v>
      </c>
      <c r="K105" s="140">
        <f t="shared" si="16"/>
        <v>66745.399825033237</v>
      </c>
      <c r="L105" s="122">
        <f t="shared" si="17"/>
        <v>1495359.5912695988</v>
      </c>
      <c r="M105" s="219"/>
      <c r="N105" s="220"/>
      <c r="O105" s="220"/>
      <c r="P105" s="220"/>
      <c r="Q105" s="118"/>
      <c r="R105" s="220"/>
      <c r="S105" s="220"/>
      <c r="T105" s="220"/>
      <c r="U105" s="220"/>
      <c r="V105" s="118"/>
      <c r="W105" s="220"/>
      <c r="X105" s="220"/>
      <c r="Y105" s="118">
        <v>9900</v>
      </c>
      <c r="Z105" s="221">
        <v>6934534.6284607435</v>
      </c>
      <c r="AA105" s="221"/>
      <c r="AB105" s="221"/>
      <c r="AC105" s="221">
        <v>1683.97</v>
      </c>
      <c r="AD105" s="221"/>
      <c r="AE105" s="221">
        <v>1194.6600000000001</v>
      </c>
      <c r="AF105" s="221"/>
      <c r="AG105" s="221"/>
      <c r="AH105" s="221">
        <v>6</v>
      </c>
      <c r="AI105" s="221">
        <v>1397780</v>
      </c>
      <c r="AJ105" s="222" t="s">
        <v>473</v>
      </c>
      <c r="AK105" s="223">
        <v>6</v>
      </c>
      <c r="AL105" s="223"/>
      <c r="AM105" s="223"/>
      <c r="AN105" s="224"/>
      <c r="AO105" s="124">
        <v>16175070.92</v>
      </c>
      <c r="AP105" s="116">
        <v>1346400</v>
      </c>
      <c r="AQ105" s="117">
        <v>627560</v>
      </c>
      <c r="AR105" s="118">
        <v>18149030.920000002</v>
      </c>
      <c r="AS105" s="149">
        <v>24.742979218595298</v>
      </c>
    </row>
    <row r="106" spans="1:45" ht="13.5" thickTop="1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</row>
    <row r="107" spans="1:45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</row>
  </sheetData>
  <mergeCells count="13">
    <mergeCell ref="AI2:AJ2"/>
    <mergeCell ref="AL2:AM2"/>
    <mergeCell ref="AO2:AR2"/>
    <mergeCell ref="C1:L1"/>
    <mergeCell ref="M1:AJ1"/>
    <mergeCell ref="AK1:AN1"/>
    <mergeCell ref="AO1:AR1"/>
    <mergeCell ref="C2:L2"/>
    <mergeCell ref="M2:Q2"/>
    <mergeCell ref="R2:V2"/>
    <mergeCell ref="W2:X2"/>
    <mergeCell ref="AB2:AD2"/>
    <mergeCell ref="AE2:A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1</vt:i4>
      </vt:variant>
    </vt:vector>
  </HeadingPairs>
  <TitlesOfParts>
    <vt:vector size="12" baseType="lpstr">
      <vt:lpstr>Til R-koder</vt:lpstr>
      <vt:lpstr>Beskrivelse af data til R-koder</vt:lpstr>
      <vt:lpstr>Potentialer og krav</vt:lpstr>
      <vt:lpstr>Netvolumenmål gns.</vt:lpstr>
      <vt:lpstr>Netvolumenmål 2023</vt:lpstr>
      <vt:lpstr>Netvolumenmål 2024</vt:lpstr>
      <vt:lpstr>Costdrivere gns.</vt:lpstr>
      <vt:lpstr>Costdrivere 2024</vt:lpstr>
      <vt:lpstr>Costdrivere 2023</vt:lpstr>
      <vt:lpstr>Renseanlæg</vt:lpstr>
      <vt:lpstr>Nøgletal</vt:lpstr>
      <vt:lpstr>Tabel_NøgleTal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Heesche</dc:creator>
  <cp:lastModifiedBy>Emil Heesche</cp:lastModifiedBy>
  <dcterms:created xsi:type="dcterms:W3CDTF">2025-09-09T08:41:24Z</dcterms:created>
  <dcterms:modified xsi:type="dcterms:W3CDTF">2025-09-09T08:48:48Z</dcterms:modified>
</cp:coreProperties>
</file>