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ORS Spildevand Lejre AS (S06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15" i="11" l="1"/>
  <c r="E11" i="11"/>
  <c r="E12" i="11"/>
  <c r="E13" i="11"/>
  <c r="E14" i="11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6" i="11"/>
  <c r="C10" i="37" s="1"/>
  <c r="C12" i="37" s="1"/>
  <c r="C13" i="37" s="1"/>
  <c r="G16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6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<sst xmlns="http://schemas.openxmlformats.org/spreadsheetml/2006/main" count="722" uniqueCount="292">
  <si>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</si>
  <si>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</si>
  <si>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</si>
  <si>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</si>
  <si>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</si>
  <si>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</si>
  <si>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</si>
  <si>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</si>
  <si>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</si>
  <si>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</si>
  <si>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</si>
  <si>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</si>
  <si>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</si>
  <si>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</si>
  <si>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</si>
  <si>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</si>
  <si>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</si>
  <si>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</si>
  <si>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</si>
  <si>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</si>
  <si>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</si>
  <si>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</si>
  <si>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</si>
  <si>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</si>
  <si>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</si>
  <si>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</si>
  <si>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</si>
  <si>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</si>
  <si>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</si>
  <si>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</si>
  <si>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</si>
  <si>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</si>
  <si>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</si>
  <si>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</si>
  <si>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</si>
  <si>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</si>
  <si>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</si>
  <si>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</si>
  <si>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</si>
  <si>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</si>
  <si>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</si>
  <si>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</si>
  <si>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</si>
  <si>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</si>
  <si>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</si>
  <si>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</si>
  <si>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</si>
  <si>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</si>
  <si>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</si>
  <si>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</si>
  <si>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</si>
  <si>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</si>
  <si>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</si>
  <si>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</si>
  <si>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</si>
  <si>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</si>
  <si>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</si>
  <si>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</si>
  <si>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</si>
  <si>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</si>
  <si>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</si>
  <si>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</si>
  <si>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</si>
  <si>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</si>
  <si>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</si>
  <si>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</si>
  <si>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</si>
  <si>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</si>
  <si>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</si>
  <si>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</si>
  <si>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</si>
  <si>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</si>
  <si>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</si>
  <si>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</si>
  <si>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</si>
  <si>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</si>
  <si>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</si>
  <si>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</si>
  <si>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</si>
  <si>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</si>
  <si>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</si>
  <si>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</si>
  <si>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</si>
  <si>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</si>
  <si>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</si>
  <si>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</si>
  <si>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</si>
  <si>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</si>
  <si>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</si>
  <si>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</si>
  <si>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</si>
  <si>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</si>
  <si>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</si>
  <si>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</si>
  <si>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</si>
  <si>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</si>
  <si>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</si>
  <si>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</si>
  <si>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</si>
  <si>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</si>
  <si>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</si>
  <si>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</si>
  <si>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</si>
  <si>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</si>
  <si>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</si>
  <si>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</si>
  <si>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</si>
  <si>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</si>
  <si>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</si>
  <si>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</si>
  <si>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</si>
  <si>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</si>
  <si>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</si>
  <si>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</si>
  <si>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</si>
  <si>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</si>
  <si>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</si>
  <si>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</si>
  <si>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</si>
  <si>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</si>
  <si>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</si>
  <si>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</si>
  <si>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</si>
  <si>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</si>
  <si>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</si>
  <si>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</si>
  <si>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</si>
  <si>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</si>
  <si>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</si>
  <si>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</si>
  <si>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</si>
  <si>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</si>
  <si>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</si>
  <si>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</si>
  <si>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</si>
  <si>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</si>
  <si>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</si>
  <si>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</si>
  <si>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</si>
  <si>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</si>
  <si>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</si>
  <si>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</si>
  <si>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</si>
  <si>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</si>
  <si>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</si>
  <si>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</si>
  <si>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</si>
  <si>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</si>
  <si>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</si>
  <si>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</si>
  <si>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</si>
  <si>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</si>
  <si>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</si>
  <si>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</si>
  <si>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</si>
  <si>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</si>
  <si>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</si>
  <si>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</si>
  <si>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</si>
  <si>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</si>
  <si>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</si>
  <si>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</si>
  <si>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</si>
  <si>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</si>
  <si>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</si>
  <si>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</si>
  <si>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</si>
  <si>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</si>
  <si>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</si>
  <si>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</si>
  <si>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</si>
  <si>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</si>
  <si>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</si>
  <si>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</si>
  <si>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</si>
  <si>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</si>
  <si>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</si>
  <si>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</si>
  <si>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</si>
  <si>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</si>
  <si>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</si>
  <si>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</si>
  <si>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</si>
  <si>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</si>
  <si>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</si>
  <si>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</si>
  <si>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</si>
  <si>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</si>
  <si>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</si>
  <si>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</si>
  <si>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</si>
  <si>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</si>
  <si>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</si>
  <si>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</si>
  <si>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</si>
  <si>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</si>
  <si>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</si>
  <si>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</si>
  <si>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</si>
  <si>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</si>
  <si>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</si>
  <si>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</si>
  <si>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</si>
  <si>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</si>
  <si>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</si>
  <si>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</si>
  <si>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</si>
  <si>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</si>
  <si>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</si>
  <si>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</si>
  <si>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</si>
  <si>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</si>
  <si>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</si>
  <si>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</si>
  <si>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</si>
  <si>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</si>
  <si>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</si>
  <si>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</si>
  <si>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</si>
  <si>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</si>
  <si>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</si>
  <si>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</si>
  <si>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</si>
  <si>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</si>
  <si>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</si>
  <si>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</si>
  <si>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</si>
  <si>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</si>
  <si>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</si>
  <si>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</si>
  <si>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</si>
  <si>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</si>
  <si>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</si>
  <si>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</si>
  <si>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</si>
  <si>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</si>
  <si>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</si>
  <si>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</si>
  <si>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</si>
  <si>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</si>
  <si>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</si>
  <si>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</si>
  <si>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</si>
  <si>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</si>
  <si>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</si>
  <si>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</si>
  <si>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</si>
  <si>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</si>
  <si>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</si>
  <si>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</si>
  <si>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</si>
  <si>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</si>
  <si>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</si>
  <si>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</si>
  <si>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</si>
  <si>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</si>
  <si>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</si>
  <si>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</si>
  <si>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</si>
  <si>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</si>
  <si>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</si>
  <si>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Brønde</t>
  </si>
  <si>
    <t>75</t>
  </si>
  <si>
    <t>Ledningsnet ≤ Ø 200 mm</t>
  </si>
  <si>
    <t>Jordbassin Klasse B</t>
  </si>
  <si>
    <t>50</t>
  </si>
  <si>
    <t>Ø 800 mm &lt; Ledningsnet ≤ Ø 1000 mm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</si>
  <si>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</si>
  <si>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</si>
  <si>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</si>
  <si>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</si>
  <si>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</si>
  <si>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</si>
  <si>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</si>
  <si>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</si>
  <si>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</si>
  <si>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</si>
  <si>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</si>
  <si>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</si>
  <si>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</si>
  <si>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</si>
  <si>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</si>
  <si>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</si>
  <si>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</si>
  <si>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</si>
  <si>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</si>
  <si>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Byggemodning m.m.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</si>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</sst>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0" fillId="2" borderId="0" xfId="0" applyNumberFormat="1" applyFill="1" applyProtection="1"/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290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8" t="s">
        <v>245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17</v>
      </c>
      <c r="D14" s="78" t="s">
        <v>246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37</v>
      </c>
      <c r="D15" s="78" t="s">
        <v>160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38</v>
      </c>
      <c r="D16" s="78" t="s">
        <v>247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144</v>
      </c>
      <c r="D17" s="78" t="s">
        <v>248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124</v>
      </c>
      <c r="D18" s="75" t="s">
        <v>110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125</v>
      </c>
      <c r="D19" s="75" t="s">
        <v>111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7</v>
      </c>
      <c r="D20" s="75" t="s">
        <v>10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126</v>
      </c>
      <c r="D21" s="82" t="s">
        <v>13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91</v>
      </c>
      <c r="D22" s="69" t="s">
        <v>249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8</v>
      </c>
      <c r="D23" s="69" t="s">
        <v>195</v>
      </c>
      <c r="E23" s="70"/>
      <c r="F23" s="70"/>
      <c r="G23" s="71"/>
      <c r="H23" s="1"/>
      <c r="I23" s="1"/>
    </row>
    <row r="24" spans="1:9" x14ac:dyDescent="0.25">
      <c r="A24" s="1"/>
      <c r="B24" s="1"/>
      <c r="C24" s="6" t="s">
        <v>9</v>
      </c>
      <c r="D24" s="69" t="s">
        <v>39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127</v>
      </c>
      <c r="D25" s="69" t="s">
        <v>92</v>
      </c>
      <c r="E25" s="70"/>
      <c r="F25" s="70"/>
      <c r="G25" s="71"/>
      <c r="H25" s="1"/>
      <c r="I25" s="1"/>
    </row>
    <row r="26" spans="1:9" x14ac:dyDescent="0.25">
      <c r="A26" s="1"/>
      <c r="B26" s="1"/>
      <c r="C26" s="6" t="s">
        <v>128</v>
      </c>
      <c r="D26" s="69" t="s">
        <v>93</v>
      </c>
      <c r="E26" s="70"/>
      <c r="F26" s="70"/>
      <c r="G26" s="71"/>
      <c r="H26" s="1"/>
      <c r="I26" s="1"/>
    </row>
    <row r="27" spans="1:9" x14ac:dyDescent="0.25">
      <c r="A27" s="1"/>
      <c r="B27" s="1"/>
      <c r="C27" s="6" t="s">
        <v>129</v>
      </c>
      <c r="D27" s="69" t="s">
        <v>94</v>
      </c>
      <c r="E27" s="70"/>
      <c r="F27" s="70"/>
      <c r="G27" s="71"/>
      <c r="H27" s="1"/>
      <c r="I27" s="1"/>
    </row>
    <row r="28" spans="1:9" x14ac:dyDescent="0.25">
      <c r="A28" s="1"/>
      <c r="B28" s="1"/>
      <c r="C28" s="6" t="s">
        <v>16</v>
      </c>
      <c r="D28" s="69" t="s">
        <v>161</v>
      </c>
      <c r="E28" s="70"/>
      <c r="F28" s="70"/>
      <c r="G28" s="71"/>
      <c r="H28" s="1"/>
      <c r="I28" s="1"/>
    </row>
    <row r="29" spans="1:9" x14ac:dyDescent="0.25">
      <c r="A29" s="1"/>
      <c r="B29" s="1"/>
      <c r="C29" s="6" t="s">
        <v>41</v>
      </c>
      <c r="D29" s="69" t="s">
        <v>40</v>
      </c>
      <c r="E29" s="70"/>
      <c r="F29" s="70"/>
      <c r="G29" s="71"/>
      <c r="H29" s="1"/>
      <c r="I29" s="1"/>
    </row>
    <row r="30" spans="1:9" x14ac:dyDescent="0.25">
      <c r="A30" s="1"/>
      <c r="B30" s="1"/>
      <c r="C30" s="6" t="s">
        <v>42</v>
      </c>
      <c r="D30" s="72" t="s">
        <v>123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xkT58v5Y9cQGdp5CFG3ZGyz76hSCtyN63FMU8PJ4MYvSowT2an6FKU13dBMLwTHW5gorRudYeDLipHEr9YGKA==" saltValue="nhkrs0f5ZTYzcQ2mvPiDuw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208</v>
      </c>
      <c r="C8" s="100"/>
      <c r="D8" s="101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268</v>
      </c>
      <c r="C10" s="9">
        <v>411438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269</v>
      </c>
      <c r="C11" s="9">
        <v>58532</v>
      </c>
      <c r="D11" s="14" t="s">
        <v>3</v>
      </c>
      <c r="E11" s="1"/>
      <c r="F11" s="1"/>
    </row>
    <row r="12" spans="1:6" x14ac:dyDescent="0.25">
      <c r="A12" s="1"/>
      <c r="B12" s="63" t="s">
        <v>270</v>
      </c>
      <c r="C12" s="9">
        <v>41619</v>
      </c>
      <c r="D12" s="14" t="s">
        <v>3</v>
      </c>
      <c r="E12" s="1"/>
      <c r="F12" s="1"/>
    </row>
    <row r="13" spans="1:6" x14ac:dyDescent="0.25">
      <c r="A13" s="1"/>
      <c r="B13" s="63" t="s">
        <v>271</v>
      </c>
      <c r="C13" s="9">
        <v>163191</v>
      </c>
      <c r="D13" s="14" t="s">
        <v>3</v>
      </c>
      <c r="E13" s="1"/>
      <c r="F13" s="1"/>
    </row>
    <row r="14" spans="1:6" x14ac:dyDescent="0.25">
      <c r="A14" s="1"/>
      <c r="B14" s="63" t="s">
        <v>272</v>
      </c>
      <c r="C14" s="9">
        <v>85421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760201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765226.60518889013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9" t="s">
        <v>142</v>
      </c>
      <c r="C19" s="100"/>
      <c r="D19" s="101"/>
      <c r="E19" s="1"/>
      <c r="F19" s="1"/>
    </row>
    <row r="20" spans="1:6" x14ac:dyDescent="0.2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9"/>
      <c r="C24" s="100"/>
      <c r="D24" s="10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9" t="s">
        <v>115</v>
      </c>
      <c r="C27" s="100"/>
      <c r="D27" s="101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9"/>
      <c r="C32" s="100"/>
      <c r="D32" s="10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nvpa9xfPg7B6bgSkY9g4o9DaEFWP+t4nMgec3P760ZggXRZnOLvQeEL4JPdwzKgAAs+t/5nP6yh60zaid+1OXQ==" saltValue="wwLAvyLm0dttmNK5OwpUv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274</v>
      </c>
      <c r="C8" s="100"/>
      <c r="D8" s="100"/>
      <c r="E8" s="100"/>
      <c r="F8" s="101"/>
      <c r="G8" s="1"/>
    </row>
    <row r="9" spans="1:7" x14ac:dyDescent="0.25">
      <c r="A9" s="1"/>
      <c r="B9" s="104" t="s">
        <v>275</v>
      </c>
      <c r="C9" s="105"/>
      <c r="D9" s="106"/>
      <c r="E9" s="9">
        <v>15424974.29632353</v>
      </c>
      <c r="F9" s="14" t="s">
        <v>3</v>
      </c>
      <c r="G9" s="1"/>
    </row>
    <row r="10" spans="1:7" x14ac:dyDescent="0.25">
      <c r="A10" s="1"/>
      <c r="B10" s="104" t="s">
        <v>276</v>
      </c>
      <c r="C10" s="105"/>
      <c r="D10" s="106"/>
      <c r="E10" s="9">
        <v>-5617202.615038693</v>
      </c>
      <c r="F10" s="14" t="s">
        <v>3</v>
      </c>
      <c r="G10" s="1"/>
    </row>
    <row r="11" spans="1:7" x14ac:dyDescent="0.25">
      <c r="A11" s="1"/>
      <c r="B11" s="104" t="s">
        <v>277</v>
      </c>
      <c r="C11" s="105"/>
      <c r="D11" s="106"/>
      <c r="E11" s="9">
        <v>0</v>
      </c>
      <c r="F11" s="14" t="s">
        <v>3</v>
      </c>
      <c r="G11" s="1"/>
    </row>
    <row r="12" spans="1:7" x14ac:dyDescent="0.25">
      <c r="A12" s="1"/>
      <c r="B12" s="104" t="s">
        <v>278</v>
      </c>
      <c r="C12" s="105"/>
      <c r="D12" s="106"/>
      <c r="E12" s="9">
        <v>9345477.9185926467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9" t="s">
        <v>279</v>
      </c>
      <c r="C14" s="90"/>
      <c r="D14" s="90"/>
      <c r="E14" s="90"/>
      <c r="F14" s="91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280</v>
      </c>
      <c r="C16" s="100"/>
      <c r="D16" s="100"/>
      <c r="E16" s="100"/>
      <c r="F16" s="101"/>
      <c r="G16" s="1"/>
    </row>
    <row r="17" spans="1:7" x14ac:dyDescent="0.25">
      <c r="A17" s="1"/>
      <c r="B17" s="104" t="s">
        <v>281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282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9" t="s">
        <v>283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60" t="s">
        <v>214</v>
      </c>
      <c r="C23" s="61"/>
      <c r="D23" s="62"/>
      <c r="E23" s="9">
        <v>51285888.049960569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47813512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7" t="s">
        <v>284</v>
      </c>
      <c r="C26" s="58"/>
      <c r="D26" s="65"/>
      <c r="E26" s="49">
        <f>E23-(E24-E25)</f>
        <v>3472376.0499605685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9" t="s">
        <v>186</v>
      </c>
      <c r="C30" s="100"/>
      <c r="D30" s="100"/>
      <c r="E30" s="100"/>
      <c r="F30" s="101"/>
      <c r="G30" s="1"/>
    </row>
    <row r="31" spans="1:7" x14ac:dyDescent="0.25">
      <c r="A31" s="1"/>
      <c r="B31" s="120" t="s">
        <v>288</v>
      </c>
      <c r="C31" s="121"/>
      <c r="D31" s="122"/>
      <c r="E31" s="9">
        <v>0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89" t="s">
        <v>287</v>
      </c>
      <c r="C36" s="90"/>
      <c r="D36" s="90"/>
      <c r="E36" s="90"/>
      <c r="F36" s="9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9jQrJrm7xgfqiIAcyZ5Vb/6yjYjVtMylDEQUj48hJSZEjUqAK1aCiggnmapLpkbymCrfhcFeLzoZJqMTxATOoQ==" saltValue="b2CxHIG/N0r4UYN5L0y4DQ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216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9" t="s">
        <v>217</v>
      </c>
      <c r="C9" s="100"/>
      <c r="D9" s="100"/>
      <c r="E9" s="100"/>
      <c r="F9" s="101"/>
      <c r="G9" s="1"/>
    </row>
    <row r="10" spans="1:7" x14ac:dyDescent="0.25">
      <c r="A10" s="1"/>
      <c r="B10" s="89" t="s">
        <v>118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2" t="s">
        <v>119</v>
      </c>
      <c r="C12" s="103"/>
      <c r="D12" s="123"/>
      <c r="E12" s="10">
        <f>E11-E10</f>
        <v>0</v>
      </c>
      <c r="F12" s="11" t="s">
        <v>3</v>
      </c>
      <c r="G12" s="1"/>
    </row>
    <row r="13" spans="1:7" x14ac:dyDescent="0.25">
      <c r="A13" s="1"/>
      <c r="B13" s="99" t="s">
        <v>109</v>
      </c>
      <c r="C13" s="100"/>
      <c r="D13" s="100"/>
      <c r="E13" s="100"/>
      <c r="F13" s="101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89" t="s">
        <v>220</v>
      </c>
      <c r="C15" s="90"/>
      <c r="D15" s="91"/>
      <c r="E15" s="9">
        <v>0</v>
      </c>
      <c r="F15" s="8" t="s">
        <v>3</v>
      </c>
      <c r="G15" s="1"/>
    </row>
    <row r="16" spans="1:7" x14ac:dyDescent="0.25">
      <c r="A16" s="1"/>
      <c r="B16" s="102" t="s">
        <v>119</v>
      </c>
      <c r="C16" s="103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nWXmVPe+lbgKHSYhdDWf+nN9YMN8OKZQ2s5NzxxiKRODgpJrfRM+sMtngnKn+9NYupCfzHLbml+fX8NPAcDbQ==" saltValue="gIeVM/fNTFPnujNphSCrr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178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261</v>
      </c>
      <c r="C10" s="67" t="s">
        <v>262</v>
      </c>
      <c r="D10" s="9">
        <v>56660</v>
      </c>
      <c r="E10" s="9">
        <f>IFERROR(D10/C10,0)</f>
        <v>755.4666666666667</v>
      </c>
      <c r="F10" s="9"/>
      <c r="G10" s="9">
        <v>0</v>
      </c>
      <c r="H10" s="14" t="s">
        <v>3</v>
      </c>
      <c r="I10" s="1"/>
    </row>
    <row r="11" spans="1:9" x14ac:dyDescent="0.25">
      <c r="A11" s="1"/>
      <c r="B11" s="66" t="s">
        <v>263</v>
      </c>
      <c r="C11" s="67" t="s">
        <v>262</v>
      </c>
      <c r="D11" s="9">
        <v>2008712</v>
      </c>
      <c r="E11" s="9">
        <f t="shared" ref="E11:E14" si="0">IFERROR(D11/C11,0)</f>
        <v>26782.826666666668</v>
      </c>
      <c r="F11" s="9">
        <v>2911</v>
      </c>
      <c r="G11" s="9">
        <v>0</v>
      </c>
      <c r="H11" s="14"/>
      <c r="I11" s="1"/>
    </row>
    <row r="12" spans="1:9" x14ac:dyDescent="0.25">
      <c r="A12" s="1"/>
      <c r="B12" s="66" t="s">
        <v>264</v>
      </c>
      <c r="C12" s="67" t="s">
        <v>265</v>
      </c>
      <c r="D12" s="9">
        <v>270537</v>
      </c>
      <c r="E12" s="9">
        <f t="shared" si="0"/>
        <v>5410.74</v>
      </c>
      <c r="F12" s="9">
        <v>0</v>
      </c>
      <c r="G12" s="9">
        <v>0</v>
      </c>
      <c r="H12" s="14"/>
      <c r="I12" s="1"/>
    </row>
    <row r="13" spans="1:9" x14ac:dyDescent="0.25">
      <c r="A13" s="1"/>
      <c r="B13" s="66" t="s">
        <v>261</v>
      </c>
      <c r="C13" s="67" t="s">
        <v>262</v>
      </c>
      <c r="D13" s="9">
        <v>10032</v>
      </c>
      <c r="E13" s="9">
        <f t="shared" si="0"/>
        <v>133.76</v>
      </c>
      <c r="F13" s="9">
        <v>0</v>
      </c>
      <c r="G13" s="9">
        <v>0</v>
      </c>
      <c r="H13" s="14"/>
      <c r="I13" s="1"/>
    </row>
    <row r="14" spans="1:9" x14ac:dyDescent="0.25">
      <c r="A14" s="1"/>
      <c r="B14" s="66" t="s">
        <v>263</v>
      </c>
      <c r="C14" s="67" t="s">
        <v>262</v>
      </c>
      <c r="D14" s="9">
        <v>70223</v>
      </c>
      <c r="E14" s="9">
        <f t="shared" si="0"/>
        <v>936.30666666666662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66" t="s">
        <v>266</v>
      </c>
      <c r="C15" s="67" t="s">
        <v>262</v>
      </c>
      <c r="D15" s="9">
        <v>481532</v>
      </c>
      <c r="E15" s="9">
        <f>IFERROR(D15/C15,0)</f>
        <v>6420.4266666666663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99" t="s">
        <v>179</v>
      </c>
      <c r="C16" s="100"/>
      <c r="D16" s="101"/>
      <c r="E16" s="12">
        <f>SUM(E10:E15)</f>
        <v>40439.526666666665</v>
      </c>
      <c r="F16" s="12">
        <f t="shared" ref="F16:G16" si="1">SUM(F10:F15)</f>
        <v>2911</v>
      </c>
      <c r="G16" s="12">
        <f t="shared" si="1"/>
        <v>0</v>
      </c>
      <c r="H16" s="13" t="s">
        <v>3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ok3oPzvNrfcYHgZmbcbZ+LztlBDg3/L5Unp4cNsVwTdWaG7qKOdEtj+7NZfUTRTf9VnqCqfiOjv6t1NcZQKIA==" saltValue="bLWVD7UCYB7nrFFCI5eyMg==" spinCount="100000" sheet="1" objects="1" scenarios="1"/>
  <mergeCells count="3">
    <mergeCell ref="B3:H4"/>
    <mergeCell ref="B16:D1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Anlægsprojekter'!F16</f>
        <v>2911</v>
      </c>
      <c r="D10" s="14" t="s">
        <v>3</v>
      </c>
      <c r="E10" s="9">
        <f>SUM('Fane 9. Anlægsprojekter'!E16,'Fane 9. Anlægsprojekter'!G16)</f>
        <v>40439.526666666665</v>
      </c>
      <c r="F10" s="14" t="s">
        <v>3</v>
      </c>
      <c r="G10" s="1"/>
    </row>
    <row r="11" spans="1:7" x14ac:dyDescent="0.25">
      <c r="A11" s="1"/>
      <c r="B11" s="47" t="s">
        <v>286</v>
      </c>
      <c r="C11" s="22">
        <v>25534</v>
      </c>
      <c r="D11" s="14" t="s">
        <v>3</v>
      </c>
      <c r="E11" s="9">
        <v>236467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28445</v>
      </c>
      <c r="D12" s="13" t="s">
        <v>3</v>
      </c>
      <c r="E12" s="12">
        <f>SUM(E10:E11)</f>
        <v>276906.52666666667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28538.8685</v>
      </c>
      <c r="D13" s="13" t="s">
        <v>3</v>
      </c>
      <c r="E13" s="12">
        <f>E12*(1+'Fane 14. Nøgletal'!C14)</f>
        <v>277820.31820466672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48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XhXXsAsHS3lg6VWOst++Wwk5wLTiUEA4eNZFROlEtbSrhvRvkUe3jRwmEI/lV5iT6TM8w+v7GhJWOiH4g8wJw==" saltValue="GpGSwJUS/EduGNPjSyuR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112</v>
      </c>
      <c r="C8" s="100"/>
      <c r="D8" s="100"/>
      <c r="E8" s="100"/>
      <c r="F8" s="101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289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113</v>
      </c>
      <c r="C16" s="100"/>
      <c r="D16" s="100"/>
      <c r="E16" s="100"/>
      <c r="F16" s="101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289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166</v>
      </c>
      <c r="C24" s="100"/>
      <c r="D24" s="100"/>
      <c r="E24" s="100"/>
      <c r="F24" s="101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289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224</v>
      </c>
      <c r="C32" s="100"/>
      <c r="D32" s="100"/>
      <c r="E32" s="100"/>
      <c r="F32" s="101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289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pfW7HKkjUcNOhrDqrE4lqg0CicoL460mDmEUAZRQ8BmqX7Ytn8cqZ61B0SsTUEA1p2dB68xUzn6QLOrT4LkFQ==" saltValue="TeAewjDmQ2Z7WMZNYOpb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103</v>
      </c>
      <c r="C8" s="100"/>
      <c r="D8" s="100"/>
      <c r="E8" s="100"/>
      <c r="F8" s="101"/>
      <c r="G8" s="1"/>
    </row>
    <row r="9" spans="1:7" x14ac:dyDescent="0.2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3" t="s">
        <v>26</v>
      </c>
      <c r="C11" s="94"/>
      <c r="D11" s="95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9" t="s">
        <v>105</v>
      </c>
      <c r="C12" s="100"/>
      <c r="D12" s="101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104</v>
      </c>
      <c r="C14" s="100"/>
      <c r="D14" s="100"/>
      <c r="E14" s="100"/>
      <c r="F14" s="101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3" t="s">
        <v>26</v>
      </c>
      <c r="C17" s="94"/>
      <c r="D17" s="95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9" t="s">
        <v>106</v>
      </c>
      <c r="C18" s="100"/>
      <c r="D18" s="101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155</v>
      </c>
      <c r="C20" s="100"/>
      <c r="D20" s="100"/>
      <c r="E20" s="100"/>
      <c r="F20" s="101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3" t="s">
        <v>26</v>
      </c>
      <c r="C23" s="94"/>
      <c r="D23" s="95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9" t="s">
        <v>156</v>
      </c>
      <c r="C24" s="100"/>
      <c r="D24" s="101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227</v>
      </c>
      <c r="C26" s="100"/>
      <c r="D26" s="100"/>
      <c r="E26" s="100"/>
      <c r="F26" s="101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3" t="s">
        <v>26</v>
      </c>
      <c r="C29" s="94"/>
      <c r="D29" s="95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9" t="s">
        <v>228</v>
      </c>
      <c r="C30" s="100"/>
      <c r="D30" s="101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g3KgohrFIycAC1kePnQ1LR+yOdA/9rKI8tT3o9kpAp8kSGbkKl7kByGeFI+SPQEpXljyVF+pl3NlGuSPqbaQw==" saltValue="L4zBL9q2ja3e01TX6uu8D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158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2q6Fo+R3Tm/szsX50E6+Jn4OmImL1MTWGNC42b0flImqHAtsESo47yZYpvSJRskDaBaNP6VpRJEUp0xFhHhLOA==" saltValue="O25NMJ8LrEtj3LBwC0AQG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133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107</v>
      </c>
      <c r="C8" s="100"/>
      <c r="D8" s="100"/>
      <c r="E8" s="100"/>
      <c r="F8" s="10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108</v>
      </c>
      <c r="C14" s="100"/>
      <c r="D14" s="100"/>
      <c r="E14" s="100"/>
      <c r="F14" s="10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273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169</v>
      </c>
      <c r="C20" s="100"/>
      <c r="D20" s="100"/>
      <c r="E20" s="100"/>
      <c r="F20" s="10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273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231</v>
      </c>
      <c r="C26" s="100"/>
      <c r="D26" s="100"/>
      <c r="E26" s="100"/>
      <c r="F26" s="10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273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LsTLYB0T+dgGNOqtPQi4x8F/hyLH73sDVWpiXdLUKFdAXteox/y9r/I7JsbtoL0Kak456RXZoqp0NtwmtQ2CQ==" saltValue="GE5srw7TwPyDbF0dlGjp4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189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68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70TMSXiz7NZlTuob4sV7ljAUEhNP3NdBo2r54AwRRjaovg9jDsq8EAkEQP2AnKJoVjpmtD/6gJ7f11cgYEADCA==" saltValue="K2Fd0obvDdGeJ7yAJrPrp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50652060.8238426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tillæg'!C13</f>
        <v>28538.8685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tillæg'!E13</f>
        <v>277820.31820466672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168162.78603480596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-732833.68313270784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drift'!G40</f>
        <v>-338736.84734365402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-558929.3128764237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49496082.953229286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765226.60518889013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291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50261309.558418177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N20ZBxdVXcd9ysxVsHCLdQ7d1QTl4ogsDWZIwCkvD6f+xdLUohFw9bewODeT4RLtCpHRmKD81529nTQ/Gu2xA==" saltValue="Nau6U9fykCtpXV3kA2I8d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49496082.953229286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163337.07374565664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-711803.79540318297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-333057.58536109037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-552474.32767070399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48062084.318539962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767751.85298601352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291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48829836.171525978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iOhwB4C7TLItnsTU/Zd6wTmHOYNwL6pxxEID8H2V0pU5KEkI/mALEcIF2imvyQ6jAPNTrk6cGNGdCrYrLn+2AQ==" saltValue="lsn3d2A8ZWZkRQ45ags7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48062084.318539962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158604.87825118189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-691181.44288814929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-327473.54188492638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-546093.89005632757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46655940.321961738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770285.43410086737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47426225.756062604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kRqc25CKsKHWBuhDFFlXTuvT/mb4VU++rfL/243Bhkg2L2rJY432GP8GY4NsbRvV6N+7jTGvKBl8NAEKZ6vqQ==" saltValue="VsiG4PnAQLdhkQDsS+yv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46655940.321961738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153964.60306247373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-670959.66827633674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-321983.12048168376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-539787.13909508951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45277174.997171097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772827.3760334003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46050002.373204499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myfJzN6WI24phubmHJ2U5kn/O1PoN86fNcUsg/JL7ON/gRrGIc/1SbTDbwr4tO+7cy14MVDU41VLihlHz9EyHA==" saltValue="0/N6aU/xtuJY00/1YQDn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250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285</v>
      </c>
      <c r="C8" s="32"/>
      <c r="D8" s="32"/>
      <c r="E8" s="32"/>
      <c r="F8" s="20"/>
      <c r="G8" s="1"/>
    </row>
    <row r="9" spans="1:7" ht="15" customHeight="1" x14ac:dyDescent="0.25">
      <c r="A9" s="1"/>
      <c r="B9" s="89" t="s">
        <v>25</v>
      </c>
      <c r="C9" s="90"/>
      <c r="D9" s="91"/>
      <c r="E9" s="7">
        <v>51679206.736844279</v>
      </c>
      <c r="F9" s="8" t="s">
        <v>3</v>
      </c>
      <c r="G9" s="1"/>
    </row>
    <row r="10" spans="1:7" ht="15" customHeight="1" x14ac:dyDescent="0.25">
      <c r="A10" s="1"/>
      <c r="B10" s="93" t="s">
        <v>43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44</v>
      </c>
      <c r="C11" s="94"/>
      <c r="D11" s="95"/>
      <c r="E11" s="9">
        <v>447972.39059999998</v>
      </c>
      <c r="F11" s="8" t="s">
        <v>3</v>
      </c>
      <c r="G11" s="1"/>
    </row>
    <row r="12" spans="1:7" ht="15" customHeight="1" x14ac:dyDescent="0.25">
      <c r="A12" s="1"/>
      <c r="B12" s="93" t="s">
        <v>29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9" t="s">
        <v>28</v>
      </c>
      <c r="C13" s="90"/>
      <c r="D13" s="91"/>
      <c r="E13" s="9">
        <v>0</v>
      </c>
      <c r="F13" s="8" t="s">
        <v>3</v>
      </c>
      <c r="G13" s="1"/>
    </row>
    <row r="14" spans="1:7" ht="15" customHeight="1" x14ac:dyDescent="0.25">
      <c r="A14" s="1"/>
      <c r="B14" s="89" t="s">
        <v>31</v>
      </c>
      <c r="C14" s="90"/>
      <c r="D14" s="91"/>
      <c r="E14" s="9">
        <v>0</v>
      </c>
      <c r="F14" s="8" t="s">
        <v>3</v>
      </c>
      <c r="G14" s="1"/>
    </row>
    <row r="15" spans="1:7" ht="15" customHeight="1" x14ac:dyDescent="0.25">
      <c r="A15" s="1"/>
      <c r="B15" s="89" t="s">
        <v>30</v>
      </c>
      <c r="C15" s="90"/>
      <c r="D15" s="91"/>
      <c r="E15" s="9">
        <v>0</v>
      </c>
      <c r="F15" s="8" t="s">
        <v>3</v>
      </c>
      <c r="G15" s="1"/>
    </row>
    <row r="16" spans="1:7" ht="15" customHeight="1" x14ac:dyDescent="0.25">
      <c r="A16" s="1"/>
      <c r="B16" s="89" t="s">
        <v>20</v>
      </c>
      <c r="C16" s="90"/>
      <c r="D16" s="91"/>
      <c r="E16" s="9">
        <v>1023545.6358811522</v>
      </c>
      <c r="F16" s="8" t="s">
        <v>3</v>
      </c>
      <c r="G16" s="1"/>
    </row>
    <row r="17" spans="1:7" ht="15" customHeight="1" x14ac:dyDescent="0.25">
      <c r="A17" s="1"/>
      <c r="B17" s="89" t="s">
        <v>10</v>
      </c>
      <c r="C17" s="90"/>
      <c r="D17" s="91"/>
      <c r="E17" s="9">
        <v>-1063014.4952665088</v>
      </c>
      <c r="F17" s="8" t="s">
        <v>3</v>
      </c>
      <c r="G17" s="1"/>
    </row>
    <row r="18" spans="1:7" ht="15" customHeight="1" x14ac:dyDescent="0.25">
      <c r="A18" s="1"/>
      <c r="B18" s="89" t="s">
        <v>26</v>
      </c>
      <c r="C18" s="90"/>
      <c r="D18" s="91"/>
      <c r="E18" s="9">
        <f>-'Fane 4.1. Gen. krav - drift'!G34</f>
        <v>-343930.52560055192</v>
      </c>
      <c r="F18" s="8" t="s">
        <v>3</v>
      </c>
      <c r="G18" s="1"/>
    </row>
    <row r="19" spans="1:7" ht="15" customHeight="1" x14ac:dyDescent="0.25">
      <c r="A19" s="1"/>
      <c r="B19" s="89" t="s">
        <v>27</v>
      </c>
      <c r="C19" s="90"/>
      <c r="D19" s="91"/>
      <c r="E19" s="9">
        <f>-'Fane 4.2. Gen. krav - anlæg'!G31</f>
        <v>-1091718.9186157745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50652060.8238426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6" t="s">
        <v>13</v>
      </c>
      <c r="C22" s="97"/>
      <c r="D22" s="98"/>
      <c r="E22" s="10">
        <v>1372614.7192178401</v>
      </c>
      <c r="F22" s="11" t="s">
        <v>3</v>
      </c>
      <c r="G22" s="1"/>
    </row>
    <row r="23" spans="1:7" ht="15" customHeight="1" x14ac:dyDescent="0.25">
      <c r="A23" s="1"/>
      <c r="B23" s="99" t="s">
        <v>94</v>
      </c>
      <c r="C23" s="100"/>
      <c r="D23" s="101"/>
      <c r="E23" s="32"/>
      <c r="F23" s="32"/>
      <c r="G23" s="1"/>
    </row>
    <row r="24" spans="1:7" ht="15" customHeight="1" x14ac:dyDescent="0.2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3" t="s">
        <v>89</v>
      </c>
      <c r="C26" s="94"/>
      <c r="D26" s="95"/>
      <c r="E26" s="9">
        <v>0</v>
      </c>
      <c r="F26" s="8" t="s">
        <v>3</v>
      </c>
      <c r="G26" s="1"/>
    </row>
    <row r="27" spans="1:7" ht="15" customHeight="1" x14ac:dyDescent="0.25">
      <c r="A27" s="1"/>
      <c r="B27" s="93" t="s">
        <v>90</v>
      </c>
      <c r="C27" s="94"/>
      <c r="D27" s="94"/>
      <c r="E27" s="9">
        <v>0</v>
      </c>
      <c r="F27" s="8" t="s">
        <v>3</v>
      </c>
      <c r="G27" s="1"/>
    </row>
    <row r="28" spans="1:7" ht="15" customHeight="1" x14ac:dyDescent="0.25">
      <c r="A28" s="1"/>
      <c r="B28" s="102" t="s">
        <v>95</v>
      </c>
      <c r="C28" s="103"/>
      <c r="D28" s="103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6" t="s">
        <v>185</v>
      </c>
      <c r="C30" s="97"/>
      <c r="D30" s="97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6" t="s">
        <v>148</v>
      </c>
      <c r="C32" s="97"/>
      <c r="D32" s="98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52024675.543060437</v>
      </c>
      <c r="F33" s="13" t="s">
        <v>3</v>
      </c>
      <c r="G33" s="1"/>
    </row>
    <row r="34" spans="1:7" ht="27" customHeight="1" x14ac:dyDescent="0.25">
      <c r="A34" s="1"/>
      <c r="B34" s="89" t="s">
        <v>252</v>
      </c>
      <c r="C34" s="90"/>
      <c r="D34" s="90"/>
      <c r="E34" s="90"/>
      <c r="F34" s="9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TdIzIKidOWbj4H1q9Y1NiVjUL9dc7vsVXUNekgdCB3IIV4ky1Xxp6os9SjNPGaHNrngqq9dlgaJKWGpbfw7Vg==" saltValue="KOt5TpDONGwEhhE6lJ3uYA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2" t="s">
        <v>130</v>
      </c>
      <c r="C2" s="92"/>
      <c r="D2" s="92"/>
      <c r="E2" s="92"/>
      <c r="F2" s="92"/>
      <c r="G2" s="92"/>
      <c r="H2" s="92"/>
      <c r="I2" s="1"/>
    </row>
    <row r="3" spans="1:9" ht="28.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9" t="s">
        <v>56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4" t="s">
        <v>45</v>
      </c>
      <c r="C6" s="105"/>
      <c r="D6" s="105"/>
      <c r="E6" s="105"/>
      <c r="F6" s="106"/>
      <c r="G6" s="24">
        <v>17318997.541342873</v>
      </c>
      <c r="H6" s="14" t="s">
        <v>3</v>
      </c>
      <c r="I6" s="1"/>
    </row>
    <row r="7" spans="1:9" x14ac:dyDescent="0.25">
      <c r="A7" s="1"/>
      <c r="B7" s="89" t="s">
        <v>145</v>
      </c>
      <c r="C7" s="90"/>
      <c r="D7" s="90"/>
      <c r="E7" s="90"/>
      <c r="F7" s="91"/>
      <c r="G7" s="9">
        <v>0</v>
      </c>
      <c r="H7" s="14" t="s">
        <v>3</v>
      </c>
      <c r="I7" s="1"/>
    </row>
    <row r="8" spans="1:9" x14ac:dyDescent="0.25">
      <c r="A8" s="1"/>
      <c r="B8" s="104" t="s">
        <v>46</v>
      </c>
      <c r="C8" s="105"/>
      <c r="D8" s="105"/>
      <c r="E8" s="105"/>
      <c r="F8" s="106"/>
      <c r="G8" s="24">
        <f>SUM(G6:G7)*'Fane 14. Nøgletal'!C29</f>
        <v>346379.95082685747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0"/>
      <c r="G11" s="100"/>
      <c r="H11" s="101"/>
      <c r="I11" s="1"/>
    </row>
    <row r="12" spans="1:9" x14ac:dyDescent="0.2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17269638.398350049</v>
      </c>
      <c r="H12" s="14" t="s">
        <v>3</v>
      </c>
      <c r="I12" s="1"/>
    </row>
    <row r="13" spans="1:9" ht="15" customHeight="1" x14ac:dyDescent="0.25">
      <c r="A13" s="1"/>
      <c r="B13" s="104" t="s">
        <v>146</v>
      </c>
      <c r="C13" s="105"/>
      <c r="D13" s="105"/>
      <c r="E13" s="105"/>
      <c r="F13" s="106"/>
      <c r="G13" s="9">
        <v>0</v>
      </c>
      <c r="H13" s="14" t="s">
        <v>3</v>
      </c>
      <c r="I13" s="1"/>
    </row>
    <row r="14" spans="1:9" x14ac:dyDescent="0.25">
      <c r="A14" s="1"/>
      <c r="B14" s="89" t="s">
        <v>143</v>
      </c>
      <c r="C14" s="90"/>
      <c r="D14" s="90"/>
      <c r="E14" s="90"/>
      <c r="F14" s="91"/>
      <c r="G14" s="9">
        <v>0</v>
      </c>
      <c r="H14" s="14" t="s">
        <v>3</v>
      </c>
      <c r="I14" s="1"/>
    </row>
    <row r="15" spans="1:9" x14ac:dyDescent="0.25">
      <c r="A15" s="1"/>
      <c r="B15" s="110" t="s">
        <v>48</v>
      </c>
      <c r="C15" s="111"/>
      <c r="D15" s="111"/>
      <c r="E15" s="111"/>
      <c r="F15" s="112"/>
      <c r="G15" s="9">
        <v>0</v>
      </c>
      <c r="H15" s="14" t="s">
        <v>3</v>
      </c>
      <c r="I15" s="1"/>
    </row>
    <row r="16" spans="1:9" x14ac:dyDescent="0.2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345392.76796700101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9" t="s">
        <v>58</v>
      </c>
      <c r="C19" s="100"/>
      <c r="D19" s="100"/>
      <c r="E19" s="100"/>
      <c r="F19" s="100"/>
      <c r="G19" s="100"/>
      <c r="H19" s="101"/>
      <c r="I19" s="1"/>
    </row>
    <row r="20" spans="1:9" x14ac:dyDescent="0.2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17220419.928914752</v>
      </c>
      <c r="H20" s="14" t="s">
        <v>3</v>
      </c>
      <c r="I20" s="1"/>
    </row>
    <row r="21" spans="1:9" x14ac:dyDescent="0.25">
      <c r="A21" s="1"/>
      <c r="B21" s="110" t="s">
        <v>51</v>
      </c>
      <c r="C21" s="111"/>
      <c r="D21" s="111"/>
      <c r="E21" s="111"/>
      <c r="F21" s="112"/>
      <c r="G21" s="9">
        <v>0</v>
      </c>
      <c r="H21" s="14" t="s">
        <v>3</v>
      </c>
      <c r="I21" s="1"/>
    </row>
    <row r="22" spans="1:9" x14ac:dyDescent="0.2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344408.39857829502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9" t="s">
        <v>59</v>
      </c>
      <c r="C25" s="100"/>
      <c r="D25" s="100"/>
      <c r="E25" s="100"/>
      <c r="F25" s="100"/>
      <c r="G25" s="100"/>
      <c r="H25" s="101"/>
      <c r="I25" s="1"/>
    </row>
    <row r="26" spans="1:9" x14ac:dyDescent="0.2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17208468.957484089</v>
      </c>
      <c r="H26" s="14" t="s">
        <v>3</v>
      </c>
      <c r="I26" s="1"/>
    </row>
    <row r="27" spans="1:9" x14ac:dyDescent="0.25">
      <c r="A27" s="1"/>
      <c r="B27" s="110" t="s">
        <v>54</v>
      </c>
      <c r="C27" s="111"/>
      <c r="D27" s="111"/>
      <c r="E27" s="111"/>
      <c r="F27" s="112"/>
      <c r="G27" s="9">
        <v>0</v>
      </c>
      <c r="H27" s="14" t="s">
        <v>3</v>
      </c>
      <c r="I27" s="1"/>
    </row>
    <row r="28" spans="1:9" x14ac:dyDescent="0.2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344169.37914968177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9" t="s">
        <v>62</v>
      </c>
      <c r="C31" s="100"/>
      <c r="D31" s="100"/>
      <c r="E31" s="100"/>
      <c r="F31" s="100"/>
      <c r="G31" s="100"/>
      <c r="H31" s="101"/>
      <c r="I31" s="1"/>
    </row>
    <row r="32" spans="1:9" x14ac:dyDescent="0.2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17196526.280027594</v>
      </c>
      <c r="H32" s="14" t="s">
        <v>3</v>
      </c>
      <c r="I32" s="1"/>
    </row>
    <row r="33" spans="1:9" x14ac:dyDescent="0.25">
      <c r="A33" s="1"/>
      <c r="B33" s="104" t="s">
        <v>171</v>
      </c>
      <c r="C33" s="105"/>
      <c r="D33" s="105"/>
      <c r="E33" s="105"/>
      <c r="F33" s="106"/>
      <c r="G33" s="9">
        <v>0</v>
      </c>
      <c r="H33" s="14" t="s">
        <v>3</v>
      </c>
      <c r="I33" s="1"/>
    </row>
    <row r="34" spans="1:9" x14ac:dyDescent="0.2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343930.52560055192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9" t="s">
        <v>232</v>
      </c>
      <c r="C37" s="100"/>
      <c r="D37" s="100"/>
      <c r="E37" s="100"/>
      <c r="F37" s="100"/>
      <c r="G37" s="100"/>
      <c r="H37" s="101"/>
      <c r="I37" s="1"/>
    </row>
    <row r="38" spans="1:9" x14ac:dyDescent="0.2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16908209.320416652</v>
      </c>
      <c r="H38" s="14" t="s">
        <v>3</v>
      </c>
      <c r="I38" s="1"/>
    </row>
    <row r="39" spans="1:9" x14ac:dyDescent="0.25">
      <c r="A39" s="1"/>
      <c r="B39" s="104" t="s">
        <v>236</v>
      </c>
      <c r="C39" s="105"/>
      <c r="D39" s="105"/>
      <c r="E39" s="105"/>
      <c r="F39" s="106"/>
      <c r="G39" s="24">
        <f>SUM('Fane 2.1. Økonomisk ramme 2022'!C10,'Fane 2.1. Økonomisk ramme 2022'!C12,'Fane 2.1. Økonomisk ramme 2022'!C14)*(1+'Fane 14. Nøgletal'!C14)</f>
        <v>28633.046766050003</v>
      </c>
      <c r="H39" s="14" t="s">
        <v>3</v>
      </c>
      <c r="I39" s="1"/>
    </row>
    <row r="40" spans="1:9" x14ac:dyDescent="0.2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338736.84734365402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9" t="s">
        <v>233</v>
      </c>
      <c r="C43" s="100"/>
      <c r="D43" s="100"/>
      <c r="E43" s="100"/>
      <c r="F43" s="100"/>
      <c r="G43" s="100"/>
      <c r="H43" s="101"/>
      <c r="I43" s="1"/>
    </row>
    <row r="44" spans="1:9" x14ac:dyDescent="0.2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16652879.268054519</v>
      </c>
      <c r="H44" s="14" t="s">
        <v>3</v>
      </c>
      <c r="I44" s="1"/>
    </row>
    <row r="45" spans="1:9" x14ac:dyDescent="0.25">
      <c r="A45" s="1"/>
      <c r="B45" s="107" t="s">
        <v>237</v>
      </c>
      <c r="C45" s="108"/>
      <c r="D45" s="108"/>
      <c r="E45" s="108"/>
      <c r="F45" s="109"/>
      <c r="G45" s="24">
        <f>G39*(1+'Fane 14. Nøgletal'!C14)</f>
        <v>28727.535820377972</v>
      </c>
      <c r="H45" s="14" t="s">
        <v>3</v>
      </c>
      <c r="I45" s="1"/>
    </row>
    <row r="46" spans="1:9" x14ac:dyDescent="0.25">
      <c r="A46" s="1"/>
      <c r="B46" s="104" t="s">
        <v>97</v>
      </c>
      <c r="C46" s="105"/>
      <c r="D46" s="105"/>
      <c r="E46" s="105"/>
      <c r="F46" s="106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333057.58536109037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172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16373677.094246319</v>
      </c>
      <c r="H53" s="14" t="s">
        <v>3</v>
      </c>
      <c r="I53" s="1"/>
    </row>
    <row r="54" spans="1:9" x14ac:dyDescent="0.25">
      <c r="A54" s="1"/>
      <c r="B54" s="104" t="s">
        <v>174</v>
      </c>
      <c r="C54" s="105"/>
      <c r="D54" s="105"/>
      <c r="E54" s="105"/>
      <c r="F54" s="106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327473.54188492638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25">
      <c r="A59" s="1"/>
      <c r="B59" s="60" t="s">
        <v>202</v>
      </c>
      <c r="C59" s="61"/>
      <c r="D59" s="61"/>
      <c r="E59" s="61"/>
      <c r="F59" s="62"/>
      <c r="G59" s="24">
        <f>(G53+G54-G55)*(1+'Fane 14. Nøgletal'!C14)</f>
        <v>16099156.024084186</v>
      </c>
      <c r="H59" s="14" t="s">
        <v>3</v>
      </c>
      <c r="I59" s="1"/>
    </row>
    <row r="60" spans="1:9" x14ac:dyDescent="0.25">
      <c r="A60" s="1"/>
      <c r="B60" s="60" t="s">
        <v>203</v>
      </c>
      <c r="C60" s="61"/>
      <c r="D60" s="61"/>
      <c r="E60" s="61"/>
      <c r="F60" s="62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60" t="s">
        <v>204</v>
      </c>
      <c r="C61" s="61"/>
      <c r="D61" s="61"/>
      <c r="E61" s="61"/>
      <c r="F61" s="62"/>
      <c r="G61" s="24">
        <f>(G59+G60)*'Fane 14. Nøgletal'!C29</f>
        <v>321983.12048168376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3l4igLIgGeGwaR+Q9wRm+jGccyroN6yi361BK9TLsktHQ0sdOZQsPB60BBRUW22dEW44J0ZEy4li54YIwy9+Q==" saltValue="VD2TTlR1gSM0sRB7w9N8AA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57031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9" t="s">
        <v>60</v>
      </c>
      <c r="C4" s="100"/>
      <c r="D4" s="100"/>
      <c r="E4" s="100"/>
      <c r="F4" s="100"/>
      <c r="G4" s="100"/>
      <c r="H4" s="101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38434464.609360769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349753.62794518302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9" t="s">
        <v>66</v>
      </c>
      <c r="C9" s="100"/>
      <c r="D9" s="100"/>
      <c r="E9" s="100"/>
      <c r="F9" s="100"/>
      <c r="G9" s="100"/>
      <c r="H9" s="101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38751193.423590362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-467011.08899953915</v>
      </c>
      <c r="H11" s="14" t="s">
        <v>3</v>
      </c>
      <c r="I11" s="1"/>
    </row>
    <row r="12" spans="1:9" x14ac:dyDescent="0.25">
      <c r="A12" s="1"/>
      <c r="B12" s="110" t="s">
        <v>68</v>
      </c>
      <c r="C12" s="111"/>
      <c r="D12" s="111"/>
      <c r="E12" s="111"/>
      <c r="F12" s="112"/>
      <c r="G12" s="9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677630.02732225752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70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38264666.972645767</v>
      </c>
      <c r="H17" s="14" t="s">
        <v>3</v>
      </c>
      <c r="I17" s="1"/>
    </row>
    <row r="18" spans="1:9" x14ac:dyDescent="0.25">
      <c r="A18" s="1"/>
      <c r="B18" s="110" t="s">
        <v>72</v>
      </c>
      <c r="C18" s="111"/>
      <c r="D18" s="111"/>
      <c r="E18" s="111"/>
      <c r="F18" s="112"/>
      <c r="G18" s="24">
        <v>3644.1176896399993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677316.30923972989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9" t="s">
        <v>74</v>
      </c>
      <c r="C22" s="100"/>
      <c r="D22" s="100"/>
      <c r="E22" s="100"/>
      <c r="F22" s="100"/>
      <c r="G22" s="100"/>
      <c r="H22" s="101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38331537.378283262</v>
      </c>
      <c r="H23" s="14" t="s">
        <v>3</v>
      </c>
      <c r="I23" s="1"/>
    </row>
    <row r="24" spans="1:9" x14ac:dyDescent="0.25">
      <c r="A24" s="1"/>
      <c r="B24" s="110" t="s">
        <v>76</v>
      </c>
      <c r="C24" s="111"/>
      <c r="D24" s="111"/>
      <c r="E24" s="111"/>
      <c r="F24" s="112"/>
      <c r="G24" s="24">
        <v>25366.448422180802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1089336.0686784345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9" t="s">
        <v>78</v>
      </c>
      <c r="C28" s="100"/>
      <c r="D28" s="100"/>
      <c r="E28" s="100"/>
      <c r="F28" s="100"/>
      <c r="G28" s="100"/>
      <c r="H28" s="101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38001738.842860147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453437.65376531996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1091718.9186157745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9" t="s">
        <v>238</v>
      </c>
      <c r="C34" s="100"/>
      <c r="D34" s="100"/>
      <c r="E34" s="100"/>
      <c r="F34" s="100"/>
      <c r="G34" s="100"/>
      <c r="H34" s="101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37486756.988017127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278737.12525474216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558929.3128764237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9" t="s">
        <v>85</v>
      </c>
      <c r="C40" s="100"/>
      <c r="D40" s="100"/>
      <c r="E40" s="100"/>
      <c r="F40" s="100"/>
      <c r="G40" s="100"/>
      <c r="H40" s="101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37329346.464236751</v>
      </c>
      <c r="H41" s="14" t="s">
        <v>3</v>
      </c>
      <c r="I41" s="1"/>
    </row>
    <row r="42" spans="1:9" x14ac:dyDescent="0.25">
      <c r="A42" s="1"/>
      <c r="B42" s="47" t="s">
        <v>242</v>
      </c>
      <c r="C42" s="61"/>
      <c r="D42" s="61"/>
      <c r="E42" s="61"/>
      <c r="F42" s="62"/>
      <c r="G42" s="24">
        <f>G36*(1+'Fane 14. Nøgletal'!C14)</f>
        <v>279656.95776808285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552474.32767070399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181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36898235.814616725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546093.89005632757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9" t="s">
        <v>205</v>
      </c>
      <c r="C58" s="100"/>
      <c r="D58" s="100"/>
      <c r="E58" s="100"/>
      <c r="F58" s="100"/>
      <c r="G58" s="100"/>
      <c r="H58" s="101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36472103.992911451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539787.13909508951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/kcLZuLGj/We2R2MA+rt4VboJLXZgc7VX6QTpA8G7GbFUVMnLTrFBhfmaQJGFvpKWPY6fH+oEA/ZKLL5eDQ4QQ==" saltValue="WrJfVkUTJAPexL1hzlDzU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10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2.9662314656216343E-3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1.0542738324390894E-2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0.02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1.4333711408963938E-2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0xclHwhYY4xJc18ER2aZfkZLy6NocOzxJV2G0juWDd3em3HRmmwcGycGHPhiat/Jlt14+6yAsbnp+bAl7qFIvA==" saltValue="a3Ia/4TB0y0ss+p56siKp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2021-09-15T11:33:21Z</dcterms:modified>
</cp:coreProperties>
</file>