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Rønne Vand AS (V16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9" i="32" l="1"/>
  <c r="C14" i="19" l="1"/>
  <c r="E33" i="32" l="1"/>
  <c r="E41" i="32" s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1" i="1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5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1" i="37" s="1"/>
  <c r="G35" i="30" l="1"/>
  <c r="G37" i="30" s="1"/>
  <c r="C18" i="2"/>
  <c r="E12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<sst xmlns="http://schemas.openxmlformats.org/spreadsheetml/2006/main" count="586" uniqueCount="245">
  <si>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</si>
  <si>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</si>
  <si>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</si>
  <si>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</si>
  <si>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</si>
  <si>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</si>
  <si>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</si>
  <si>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</si>
  <si>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</si>
  <si>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</si>
  <si>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</si>
  <si>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</si>
  <si>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</si>
  <si>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</si>
  <si>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</si>
  <si>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</si>
  <si>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</si>
  <si>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</si>
  <si>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</si>
  <si>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</si>
  <si>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</si>
  <si>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</si>
  <si>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</si>
  <si>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</si>
  <si>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</si>
  <si>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</si>
  <si>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</si>
  <si>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</si>
  <si>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</si>
  <si>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</si>
  <si>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</si>
  <si>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</si>
  <si>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</si>
  <si>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</si>
  <si>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</si>
  <si>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</si>
  <si>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</si>
  <si>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</si>
  <si>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</si>
  <si>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</si>
  <si>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</si>
  <si>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</si>
  <si>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</si>
  <si>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</si>
  <si>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</si>
  <si>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</si>
  <si>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</si>
  <si>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</si>
  <si>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</si>
  <si>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</si>
  <si>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</si>
  <si>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</si>
  <si>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</si>
  <si>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</si>
  <si>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</si>
  <si>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</si>
  <si>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</si>
  <si>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</si>
  <si>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</si>
  <si>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</si>
  <si>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</si>
  <si>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</si>
  <si>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</si>
  <si>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</si>
  <si>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</si>
  <si>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</si>
  <si>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</si>
  <si>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</si>
  <si>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</si>
  <si>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</si>
  <si>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</si>
  <si>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</si>
  <si>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</si>
  <si>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</si>
  <si>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</si>
  <si>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</si>
  <si>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</si>
  <si>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</si>
  <si>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</si>
  <si>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</si>
  <si>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</si>
  <si>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</si>
  <si>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</si>
  <si>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</si>
  <si>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</si>
  <si>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</si>
  <si>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</si>
  <si>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</si>
  <si>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</si>
  <si>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</si>
  <si>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</si>
  <si>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</si>
  <si>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</si>
  <si>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</si>
  <si>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</si>
  <si>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</si>
  <si>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</si>
  <si>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</si>
  <si>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</si>
  <si>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</si>
  <si>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</si>
  <si>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</si>
  <si>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</si>
  <si>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</si>
  <si>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</si>
  <si>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</si>
  <si>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</si>
  <si>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</si>
  <si>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</si>
  <si>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</si>
  <si>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</si>
  <si>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</si>
  <si>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</si>
  <si>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</si>
  <si>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</si>
  <si>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</si>
  <si>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</si>
  <si>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</si>
  <si>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</si>
  <si>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</si>
  <si>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</si>
  <si>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</si>
  <si>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</si>
  <si>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</si>
  <si>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</si>
  <si>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</si>
  <si>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</si>
  <si>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</si>
  <si>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</si>
  <si>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</si>
  <si>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</si>
  <si>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</si>
  <si>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</si>
  <si>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</si>
  <si>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</si>
  <si>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</si>
  <si>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</si>
  <si>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</si>
  <si>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</si>
  <si>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</si>
  <si>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</si>
  <si>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</si>
  <si>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</si>
  <si>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</si>
  <si>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</si>
  <si>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</si>
  <si>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</si>
  <si>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</si>
  <si>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</si>
  <si>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</si>
  <si>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</si>
  <si>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</si>
  <si>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</si>
  <si>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</si>
  <si>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</si>
  <si>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</si>
  <si>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</si>
  <si>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</si>
  <si>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</si>
  <si>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</si>
  <si>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</si>
  <si>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</si>
  <si>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</si>
  <si>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</si>
  <si>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</si>
  <si>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</si>
  <si>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</si>
  <si>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</si>
  <si>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</si>
  <si>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</si>
  <si>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</si>
  <si>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</si>
  <si>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</si>
  <si>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</si>
  <si>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</si>
  <si>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</si>
  <si>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</si>
  <si>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</si>
  <si>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</si>
  <si>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</si>
  <si>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</si>
  <si>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</si>
  <si>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</si>
  <si>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</si>
  <si>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</si>
  <si>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</si>
  <si>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</si>
  <si>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</si>
  <si>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</si>
  <si>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</si>
  <si>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</si>
  <si>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</si>
  <si>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</si>
  <si>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</si>
  <si>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</si>
  <si>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</si>
  <si>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</si>
  <si>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</si>
  <si>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</si>
  <si>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</si>
  <si>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</si>
  <si>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</si>
  <si>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</si>
  <si>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</si>
  <si>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</si>
  <si>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</si>
  <si>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</si>
  <si>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</si>
  <si>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</si>
  <si>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</si>
  <si>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</si>
  <si>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</si>
  <si>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</si>
  <si>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</si>
  <si>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</si>
  <si>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</si>
  <si>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</si>
  <si>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</si>
  <si>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</si>
  <si>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</si>
  <si>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</si>
  <si>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</si>
  <si>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</si>
  <si>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</si>
  <si>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</si>
  <si>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</si>
  <si>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</si>
  <si>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</si>
  <si>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</si>
  <si>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</si>
  <si>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</si>
  <si>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</si>
  <si>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</si>
  <si>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</si>
  <si>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</si>
  <si>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</si>
  <si>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</si>
  <si>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Tjenestemandspensioner</t>
  </si>
  <si>
    <t>Ingen engangstillæg</t>
  </si>
  <si>
    <t>Ingen tilknyttet virksomhed</t>
  </si>
  <si>
    <t>Ingen bortfald eller nedsættelse</t>
  </si>
  <si>
    <t>Ingen anlægsprojekter</t>
  </si>
  <si>
    <t>Yderligere opkrævningsret efter § 17, stk. 10 - 2017</t>
  </si>
  <si>
    <t>Yderligere opkrævningsret efter § 17, stk. 10 - 2018</t>
  </si>
  <si>
    <t>Økonomisk ramme for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</si>
</sst>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4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5">
      <c r="A8" s="1"/>
      <c r="B8" s="1"/>
      <c r="C8" s="4"/>
      <c r="D8" s="68" t="s">
        <v>206</v>
      </c>
      <c r="E8" s="68"/>
      <c r="F8" s="68"/>
      <c r="G8" s="6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3" t="s">
        <v>151</v>
      </c>
      <c r="E13" s="64"/>
      <c r="F13" s="64"/>
      <c r="G13" s="65"/>
      <c r="H13" s="1"/>
      <c r="I13" s="1"/>
    </row>
    <row r="14" spans="1:9" x14ac:dyDescent="0.45">
      <c r="A14" s="1"/>
      <c r="B14" s="1"/>
      <c r="C14" s="6" t="s">
        <v>15</v>
      </c>
      <c r="D14" s="63" t="s">
        <v>207</v>
      </c>
      <c r="E14" s="64"/>
      <c r="F14" s="64"/>
      <c r="G14" s="65"/>
      <c r="H14" s="1"/>
      <c r="I14" s="1"/>
    </row>
    <row r="15" spans="1:9" x14ac:dyDescent="0.45">
      <c r="A15" s="1"/>
      <c r="B15" s="1"/>
      <c r="C15" s="6" t="s">
        <v>40</v>
      </c>
      <c r="D15" s="63" t="s">
        <v>93</v>
      </c>
      <c r="E15" s="64"/>
      <c r="F15" s="64"/>
      <c r="G15" s="65"/>
      <c r="H15" s="1"/>
      <c r="I15" s="1"/>
    </row>
    <row r="16" spans="1:9" x14ac:dyDescent="0.45">
      <c r="A16" s="1"/>
      <c r="B16" s="1"/>
      <c r="C16" s="6" t="s">
        <v>41</v>
      </c>
      <c r="D16" s="63" t="s">
        <v>152</v>
      </c>
      <c r="E16" s="64"/>
      <c r="F16" s="64"/>
      <c r="G16" s="65"/>
      <c r="H16" s="1"/>
      <c r="I16" s="1"/>
    </row>
    <row r="17" spans="1:9" x14ac:dyDescent="0.45">
      <c r="A17" s="1"/>
      <c r="B17" s="1"/>
      <c r="C17" s="6" t="s">
        <v>150</v>
      </c>
      <c r="D17" s="63" t="s">
        <v>153</v>
      </c>
      <c r="E17" s="64"/>
      <c r="F17" s="64"/>
      <c r="G17" s="65"/>
      <c r="H17" s="1"/>
      <c r="I17" s="1"/>
    </row>
    <row r="18" spans="1:9" x14ac:dyDescent="0.45">
      <c r="A18" s="1"/>
      <c r="B18" s="1"/>
      <c r="C18" s="33" t="s">
        <v>134</v>
      </c>
      <c r="D18" s="69" t="s">
        <v>114</v>
      </c>
      <c r="E18" s="70"/>
      <c r="F18" s="70"/>
      <c r="G18" s="71"/>
      <c r="H18" s="1"/>
      <c r="I18" s="1"/>
    </row>
    <row r="19" spans="1:9" x14ac:dyDescent="0.45">
      <c r="A19" s="1"/>
      <c r="B19" s="1"/>
      <c r="C19" s="33" t="s">
        <v>135</v>
      </c>
      <c r="D19" s="69" t="s">
        <v>115</v>
      </c>
      <c r="E19" s="70"/>
      <c r="F19" s="70"/>
      <c r="G19" s="71"/>
      <c r="H19" s="1"/>
      <c r="I19" s="1"/>
    </row>
    <row r="20" spans="1:9" x14ac:dyDescent="0.45">
      <c r="A20" s="1"/>
      <c r="B20" s="1"/>
      <c r="C20" s="33" t="s">
        <v>7</v>
      </c>
      <c r="D20" s="69" t="s">
        <v>9</v>
      </c>
      <c r="E20" s="70"/>
      <c r="F20" s="70"/>
      <c r="G20" s="71"/>
      <c r="H20" s="1"/>
      <c r="I20" s="1"/>
    </row>
    <row r="21" spans="1:9" x14ac:dyDescent="0.45">
      <c r="A21" s="1"/>
      <c r="B21" s="1"/>
      <c r="C21" s="6" t="s">
        <v>136</v>
      </c>
      <c r="D21" s="60" t="s">
        <v>12</v>
      </c>
      <c r="E21" s="61"/>
      <c r="F21" s="61"/>
      <c r="G21" s="62"/>
      <c r="H21" s="1"/>
      <c r="I21" s="1"/>
    </row>
    <row r="22" spans="1:9" x14ac:dyDescent="0.45">
      <c r="A22" s="1"/>
      <c r="B22" s="1"/>
      <c r="C22" s="6" t="s">
        <v>97</v>
      </c>
      <c r="D22" s="54" t="s">
        <v>154</v>
      </c>
      <c r="E22" s="55"/>
      <c r="F22" s="55"/>
      <c r="G22" s="56"/>
      <c r="H22" s="1"/>
      <c r="I22" s="1"/>
    </row>
    <row r="23" spans="1:9" x14ac:dyDescent="0.45">
      <c r="A23" s="1"/>
      <c r="B23" s="1"/>
      <c r="C23" s="6" t="s">
        <v>8</v>
      </c>
      <c r="D23" s="54" t="s">
        <v>42</v>
      </c>
      <c r="E23" s="55"/>
      <c r="F23" s="55"/>
      <c r="G23" s="56"/>
      <c r="H23" s="1"/>
      <c r="I23" s="1"/>
    </row>
    <row r="24" spans="1:9" x14ac:dyDescent="0.45">
      <c r="A24" s="1"/>
      <c r="B24" s="1"/>
      <c r="C24" s="6" t="s">
        <v>217</v>
      </c>
      <c r="D24" s="54" t="s">
        <v>98</v>
      </c>
      <c r="E24" s="55"/>
      <c r="F24" s="55"/>
      <c r="G24" s="56"/>
      <c r="H24" s="1"/>
      <c r="I24" s="1"/>
    </row>
    <row r="25" spans="1:9" x14ac:dyDescent="0.45">
      <c r="A25" s="1"/>
      <c r="B25" s="1"/>
      <c r="C25" s="6" t="s">
        <v>218</v>
      </c>
      <c r="D25" s="54" t="s">
        <v>99</v>
      </c>
      <c r="E25" s="55"/>
      <c r="F25" s="55"/>
      <c r="G25" s="56"/>
      <c r="H25" s="1"/>
      <c r="I25" s="1"/>
    </row>
    <row r="26" spans="1:9" x14ac:dyDescent="0.45">
      <c r="A26" s="1"/>
      <c r="B26" s="1"/>
      <c r="C26" s="6" t="s">
        <v>219</v>
      </c>
      <c r="D26" s="54" t="s">
        <v>155</v>
      </c>
      <c r="E26" s="55"/>
      <c r="F26" s="55"/>
      <c r="G26" s="56"/>
      <c r="H26" s="1"/>
      <c r="I26" s="1"/>
    </row>
    <row r="27" spans="1:9" x14ac:dyDescent="0.45">
      <c r="A27" s="1"/>
      <c r="B27" s="1"/>
      <c r="C27" s="6" t="s">
        <v>137</v>
      </c>
      <c r="D27" s="54" t="s">
        <v>43</v>
      </c>
      <c r="E27" s="55"/>
      <c r="F27" s="55"/>
      <c r="G27" s="56"/>
      <c r="H27" s="1"/>
      <c r="I27" s="1"/>
    </row>
    <row r="28" spans="1:9" x14ac:dyDescent="0.45">
      <c r="A28" s="1"/>
      <c r="B28" s="1"/>
      <c r="C28" s="6" t="s">
        <v>128</v>
      </c>
      <c r="D28" s="57" t="s">
        <v>129</v>
      </c>
      <c r="E28" s="58"/>
      <c r="F28" s="58"/>
      <c r="G28" s="59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140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168</v>
      </c>
      <c r="C8" s="96"/>
      <c r="D8" s="97"/>
      <c r="E8" s="1"/>
      <c r="F8" s="1"/>
    </row>
    <row r="9" spans="1:6" ht="15" customHeight="1" x14ac:dyDescent="0.45">
      <c r="A9" s="1"/>
      <c r="B9" s="40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49" t="s">
        <v>234</v>
      </c>
      <c r="C10" s="9">
        <v>5841035.2000000002</v>
      </c>
      <c r="D10" s="14" t="s">
        <v>3</v>
      </c>
      <c r="E10" s="1"/>
      <c r="F10" s="1"/>
    </row>
    <row r="11" spans="1:6" x14ac:dyDescent="0.45">
      <c r="A11" s="1"/>
      <c r="B11" s="49" t="s">
        <v>235</v>
      </c>
      <c r="C11" s="9">
        <v>53677</v>
      </c>
      <c r="D11" s="14" t="s">
        <v>3</v>
      </c>
      <c r="E11" s="1"/>
      <c r="F11" s="1"/>
    </row>
    <row r="12" spans="1:6" x14ac:dyDescent="0.45">
      <c r="A12" s="1"/>
      <c r="B12" s="49" t="s">
        <v>236</v>
      </c>
      <c r="C12" s="9">
        <v>7913.89</v>
      </c>
      <c r="D12" s="14" t="s">
        <v>3</v>
      </c>
      <c r="E12" s="1"/>
      <c r="F12" s="1"/>
    </row>
    <row r="13" spans="1:6" x14ac:dyDescent="0.45">
      <c r="A13" s="1"/>
      <c r="B13" s="49" t="s">
        <v>237</v>
      </c>
      <c r="C13" s="9">
        <v>281914.17</v>
      </c>
      <c r="D13" s="14" t="s">
        <v>3</v>
      </c>
      <c r="E13" s="1"/>
      <c r="F13" s="1"/>
    </row>
    <row r="14" spans="1:6" x14ac:dyDescent="0.45">
      <c r="A14" s="1"/>
      <c r="B14" s="45" t="s">
        <v>169</v>
      </c>
      <c r="C14" s="12">
        <f>SUM(C10:C13)</f>
        <v>6184540.2599999998</v>
      </c>
      <c r="D14" s="13" t="s">
        <v>3</v>
      </c>
      <c r="E14" s="1"/>
      <c r="F14" s="1"/>
    </row>
    <row r="15" spans="1:6" x14ac:dyDescent="0.45">
      <c r="A15" s="1"/>
      <c r="B15" s="45" t="s">
        <v>170</v>
      </c>
      <c r="C15" s="12">
        <f>C14*(1+'Fane 12. Nøgletal'!C13)^2</f>
        <v>6336363.5493162982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2" t="s">
        <v>172</v>
      </c>
      <c r="C3" s="82"/>
      <c r="D3" s="82"/>
      <c r="E3" s="82"/>
      <c r="F3" s="82"/>
      <c r="G3" s="1"/>
    </row>
    <row r="4" spans="1:7" ht="15" customHeight="1" x14ac:dyDescent="0.45">
      <c r="A4" s="1"/>
      <c r="B4" s="82"/>
      <c r="C4" s="82"/>
      <c r="D4" s="82"/>
      <c r="E4" s="82"/>
      <c r="F4" s="82"/>
      <c r="G4" s="1"/>
    </row>
    <row r="5" spans="1:7" ht="15" customHeight="1" x14ac:dyDescent="0.45">
      <c r="A5" s="1"/>
      <c r="B5" s="47"/>
      <c r="C5" s="47"/>
      <c r="D5" s="47"/>
      <c r="E5" s="47"/>
      <c r="F5" s="47"/>
      <c r="G5" s="1"/>
    </row>
    <row r="6" spans="1:7" ht="15" customHeight="1" x14ac:dyDescent="0.45">
      <c r="A6" s="1"/>
      <c r="B6" s="95" t="s">
        <v>39</v>
      </c>
      <c r="C6" s="96"/>
      <c r="D6" s="96"/>
      <c r="E6" s="96"/>
      <c r="F6" s="97"/>
      <c r="G6" s="1"/>
    </row>
    <row r="7" spans="1:7" ht="15" customHeight="1" x14ac:dyDescent="0.45">
      <c r="A7" s="1"/>
      <c r="B7" s="98" t="s">
        <v>37</v>
      </c>
      <c r="C7" s="99"/>
      <c r="D7" s="100"/>
      <c r="E7" s="9">
        <v>-346313.80666666664</v>
      </c>
      <c r="F7" s="14" t="s">
        <v>3</v>
      </c>
      <c r="G7" s="1"/>
    </row>
    <row r="8" spans="1:7" ht="15" customHeight="1" x14ac:dyDescent="0.45">
      <c r="A8" s="1"/>
      <c r="B8" s="98" t="s">
        <v>38</v>
      </c>
      <c r="C8" s="99"/>
      <c r="D8" s="100"/>
      <c r="E8" s="9">
        <v>-1060019.522264827</v>
      </c>
      <c r="F8" s="14" t="s">
        <v>3</v>
      </c>
      <c r="G8" s="1"/>
    </row>
    <row r="9" spans="1:7" ht="15" customHeight="1" x14ac:dyDescent="0.45">
      <c r="A9" s="1"/>
      <c r="B9" s="106" t="s">
        <v>131</v>
      </c>
      <c r="C9" s="107"/>
      <c r="D9" s="108"/>
      <c r="E9" s="10">
        <f>SUM(E7:E8)</f>
        <v>-1406333.3289314937</v>
      </c>
      <c r="F9" s="17" t="s">
        <v>3</v>
      </c>
      <c r="G9" s="1"/>
    </row>
    <row r="10" spans="1:7" ht="15" customHeight="1" x14ac:dyDescent="0.45">
      <c r="A10" s="1"/>
      <c r="B10" s="45"/>
      <c r="C10" s="46"/>
      <c r="D10" s="46"/>
      <c r="E10" s="46"/>
      <c r="F10" s="20"/>
      <c r="G10" s="1"/>
    </row>
    <row r="11" spans="1:7" ht="28.5" customHeight="1" x14ac:dyDescent="0.45">
      <c r="A11" s="1"/>
      <c r="B11" s="86" t="s">
        <v>132</v>
      </c>
      <c r="C11" s="87"/>
      <c r="D11" s="87"/>
      <c r="E11" s="87"/>
      <c r="F11" s="88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5" t="s">
        <v>116</v>
      </c>
      <c r="C13" s="96"/>
      <c r="D13" s="96"/>
      <c r="E13" s="96"/>
      <c r="F13" s="97"/>
      <c r="G13" s="1"/>
    </row>
    <row r="14" spans="1:7" x14ac:dyDescent="0.45">
      <c r="A14" s="1"/>
      <c r="B14" s="98" t="s">
        <v>117</v>
      </c>
      <c r="C14" s="99"/>
      <c r="D14" s="100"/>
      <c r="E14" s="9">
        <v>18183757.164463431</v>
      </c>
      <c r="F14" s="14" t="s">
        <v>3</v>
      </c>
      <c r="G14" s="1"/>
    </row>
    <row r="15" spans="1:7" x14ac:dyDescent="0.45">
      <c r="A15" s="1"/>
      <c r="B15" s="98" t="s">
        <v>118</v>
      </c>
      <c r="C15" s="99"/>
      <c r="D15" s="100"/>
      <c r="E15" s="9">
        <v>15990694</v>
      </c>
      <c r="F15" s="14" t="s">
        <v>3</v>
      </c>
      <c r="G15" s="1"/>
    </row>
    <row r="16" spans="1:7" x14ac:dyDescent="0.45">
      <c r="A16" s="1"/>
      <c r="B16" s="98" t="s">
        <v>36</v>
      </c>
      <c r="C16" s="99"/>
      <c r="D16" s="100"/>
      <c r="E16" s="9">
        <v>0</v>
      </c>
      <c r="F16" s="14" t="s">
        <v>3</v>
      </c>
      <c r="G16" s="1"/>
    </row>
    <row r="17" spans="1:7" x14ac:dyDescent="0.45">
      <c r="A17" s="1"/>
      <c r="B17" s="106" t="s">
        <v>208</v>
      </c>
      <c r="C17" s="107"/>
      <c r="D17" s="108"/>
      <c r="E17" s="10">
        <f>E14-(E15-E16)</f>
        <v>2193063.1644634306</v>
      </c>
      <c r="F17" s="17" t="s">
        <v>3</v>
      </c>
      <c r="G17" s="1"/>
    </row>
    <row r="18" spans="1:7" x14ac:dyDescent="0.45">
      <c r="A18" s="1"/>
      <c r="B18" s="45"/>
      <c r="C18" s="46"/>
      <c r="D18" s="46"/>
      <c r="E18" s="46"/>
      <c r="F18" s="20"/>
      <c r="G18" s="1"/>
    </row>
    <row r="19" spans="1:7" ht="30" customHeight="1" x14ac:dyDescent="0.45">
      <c r="A19" s="1"/>
      <c r="B19" s="86" t="s">
        <v>133</v>
      </c>
      <c r="C19" s="87"/>
      <c r="D19" s="87"/>
      <c r="E19" s="87"/>
      <c r="F19" s="88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5" t="s">
        <v>50</v>
      </c>
      <c r="C21" s="96"/>
      <c r="D21" s="96"/>
      <c r="E21" s="96"/>
      <c r="F21" s="97"/>
      <c r="G21" s="1"/>
    </row>
    <row r="22" spans="1:7" x14ac:dyDescent="0.45">
      <c r="A22" s="1"/>
      <c r="B22" s="98" t="s">
        <v>51</v>
      </c>
      <c r="C22" s="99"/>
      <c r="D22" s="100"/>
      <c r="E22" s="9">
        <v>17324913.917317323</v>
      </c>
      <c r="F22" s="14" t="s">
        <v>3</v>
      </c>
      <c r="G22" s="1"/>
    </row>
    <row r="23" spans="1:7" x14ac:dyDescent="0.45">
      <c r="A23" s="1"/>
      <c r="B23" s="98" t="s">
        <v>52</v>
      </c>
      <c r="C23" s="99"/>
      <c r="D23" s="100"/>
      <c r="E23" s="9">
        <v>15470425.01</v>
      </c>
      <c r="F23" s="14" t="s">
        <v>3</v>
      </c>
      <c r="G23" s="1"/>
    </row>
    <row r="24" spans="1:7" x14ac:dyDescent="0.45">
      <c r="A24" s="1"/>
      <c r="B24" s="98" t="s">
        <v>36</v>
      </c>
      <c r="C24" s="99"/>
      <c r="D24" s="100"/>
      <c r="E24" s="9">
        <v>0</v>
      </c>
      <c r="F24" s="14" t="s">
        <v>3</v>
      </c>
      <c r="G24" s="1"/>
    </row>
    <row r="25" spans="1:7" x14ac:dyDescent="0.45">
      <c r="A25" s="1"/>
      <c r="B25" s="106" t="s">
        <v>209</v>
      </c>
      <c r="C25" s="107"/>
      <c r="D25" s="108"/>
      <c r="E25" s="10">
        <f>E22-(E23-E24)</f>
        <v>1854488.9073173236</v>
      </c>
      <c r="F25" s="17" t="s">
        <v>3</v>
      </c>
      <c r="G25" s="1"/>
    </row>
    <row r="26" spans="1:7" x14ac:dyDescent="0.45">
      <c r="A26" s="1"/>
      <c r="B26" s="45"/>
      <c r="C26" s="46"/>
      <c r="D26" s="46"/>
      <c r="E26" s="46"/>
      <c r="F26" s="20"/>
      <c r="G26" s="1"/>
    </row>
    <row r="27" spans="1:7" ht="28.5" customHeight="1" x14ac:dyDescent="0.45">
      <c r="A27" s="1"/>
      <c r="B27" s="86" t="s">
        <v>179</v>
      </c>
      <c r="C27" s="87"/>
      <c r="D27" s="87"/>
      <c r="E27" s="87"/>
      <c r="F27" s="88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200</v>
      </c>
      <c r="C29" s="96"/>
      <c r="D29" s="96"/>
      <c r="E29" s="96"/>
      <c r="F29" s="97"/>
      <c r="G29" s="1"/>
    </row>
    <row r="30" spans="1:7" x14ac:dyDescent="0.45">
      <c r="A30" s="1"/>
      <c r="B30" s="98" t="s">
        <v>201</v>
      </c>
      <c r="C30" s="99"/>
      <c r="D30" s="100"/>
      <c r="E30" s="9">
        <v>17397617.451091133</v>
      </c>
      <c r="F30" s="14" t="s">
        <v>3</v>
      </c>
      <c r="G30" s="1"/>
    </row>
    <row r="31" spans="1:7" x14ac:dyDescent="0.45">
      <c r="A31" s="1"/>
      <c r="B31" s="98" t="s">
        <v>202</v>
      </c>
      <c r="C31" s="99"/>
      <c r="D31" s="100"/>
      <c r="E31" s="9">
        <v>16285553.68</v>
      </c>
      <c r="F31" s="14" t="s">
        <v>3</v>
      </c>
      <c r="G31" s="1"/>
    </row>
    <row r="32" spans="1:7" x14ac:dyDescent="0.45">
      <c r="A32" s="1"/>
      <c r="B32" s="98" t="s">
        <v>36</v>
      </c>
      <c r="C32" s="99"/>
      <c r="D32" s="100"/>
      <c r="E32" s="9">
        <v>0</v>
      </c>
      <c r="F32" s="14" t="s">
        <v>3</v>
      </c>
      <c r="G32" s="1"/>
    </row>
    <row r="33" spans="1:7" x14ac:dyDescent="0.45">
      <c r="A33" s="1"/>
      <c r="B33" s="106" t="s">
        <v>210</v>
      </c>
      <c r="C33" s="107"/>
      <c r="D33" s="108"/>
      <c r="E33" s="10">
        <f>E30-(E31-E32)</f>
        <v>1112063.7710911334</v>
      </c>
      <c r="F33" s="17" t="s">
        <v>3</v>
      </c>
      <c r="G33" s="1"/>
    </row>
    <row r="34" spans="1:7" x14ac:dyDescent="0.45">
      <c r="A34" s="1"/>
      <c r="B34" s="45"/>
      <c r="C34" s="46"/>
      <c r="D34" s="46"/>
      <c r="E34" s="46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5" t="s">
        <v>125</v>
      </c>
      <c r="C36" s="96"/>
      <c r="D36" s="96"/>
      <c r="E36" s="96"/>
      <c r="F36" s="97"/>
      <c r="G36" s="1"/>
    </row>
    <row r="37" spans="1:7" x14ac:dyDescent="0.45">
      <c r="A37" s="1"/>
      <c r="B37" s="109" t="s">
        <v>242</v>
      </c>
      <c r="C37" s="110"/>
      <c r="D37" s="111"/>
      <c r="E37" s="9">
        <v>0</v>
      </c>
      <c r="F37" s="14"/>
      <c r="G37" s="1"/>
    </row>
    <row r="38" spans="1:7" x14ac:dyDescent="0.45">
      <c r="A38" s="1"/>
      <c r="B38" s="109" t="s">
        <v>243</v>
      </c>
      <c r="C38" s="110"/>
      <c r="D38" s="111"/>
      <c r="E38" s="9">
        <v>0</v>
      </c>
      <c r="F38" s="14"/>
      <c r="G38" s="1"/>
    </row>
    <row r="39" spans="1:7" x14ac:dyDescent="0.45">
      <c r="A39" s="1"/>
      <c r="B39" s="109" t="s">
        <v>113</v>
      </c>
      <c r="C39" s="110"/>
      <c r="D39" s="111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0</v>
      </c>
      <c r="F39" s="14" t="s">
        <v>3</v>
      </c>
      <c r="G39" s="1"/>
    </row>
    <row r="40" spans="1:7" x14ac:dyDescent="0.45">
      <c r="A40" s="1"/>
      <c r="B40" s="109" t="s">
        <v>130</v>
      </c>
      <c r="C40" s="110"/>
      <c r="D40" s="111"/>
      <c r="E40" s="9">
        <v>2</v>
      </c>
      <c r="F40" s="14" t="s">
        <v>19</v>
      </c>
      <c r="G40" s="1"/>
    </row>
    <row r="41" spans="1:7" ht="15" customHeight="1" x14ac:dyDescent="0.45">
      <c r="A41" s="1"/>
      <c r="B41" s="112" t="s">
        <v>203</v>
      </c>
      <c r="C41" s="112"/>
      <c r="D41" s="112"/>
      <c r="E41" s="10">
        <f>E39/E40</f>
        <v>0</v>
      </c>
      <c r="F41" s="17" t="s">
        <v>3</v>
      </c>
      <c r="G41" s="1"/>
    </row>
    <row r="42" spans="1:7" x14ac:dyDescent="0.45">
      <c r="A42" s="1"/>
      <c r="B42" s="95"/>
      <c r="C42" s="96"/>
      <c r="D42" s="96"/>
      <c r="E42" s="96"/>
      <c r="F42" s="97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2"/>
      <c r="I9" s="1"/>
    </row>
    <row r="10" spans="1:9" x14ac:dyDescent="0.45">
      <c r="A10" s="1"/>
      <c r="B10" s="52" t="s">
        <v>241</v>
      </c>
      <c r="C10" s="53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45">
      <c r="A11" s="1"/>
      <c r="B11" s="95" t="s">
        <v>198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94</v>
      </c>
      <c r="C8" s="46"/>
      <c r="D8" s="46"/>
      <c r="E8" s="46"/>
      <c r="F8" s="20"/>
      <c r="G8" s="1"/>
    </row>
    <row r="9" spans="1:7" ht="17.25" customHeight="1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45">
      <c r="A11" s="1"/>
      <c r="B11" s="45" t="s">
        <v>48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5" t="s">
        <v>173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V2Se2HBUj1l69azCaIDDLmlYkVMAVv0pZGwaPA8X9/blCTwk460QzydYsB/nPH49O/z0BFGRq7K13tm9RyFmIw==" saltValue="zUbNnZdDQVq/pCKtCPrX8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119</v>
      </c>
      <c r="C8" s="96"/>
      <c r="D8" s="96"/>
      <c r="E8" s="96"/>
      <c r="F8" s="97"/>
      <c r="G8" s="1"/>
    </row>
    <row r="9" spans="1:7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25" t="s">
        <v>238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5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120</v>
      </c>
      <c r="C16" s="96"/>
      <c r="D16" s="96"/>
      <c r="E16" s="96"/>
      <c r="F16" s="97"/>
      <c r="G16" s="1"/>
    </row>
    <row r="17" spans="1:7" x14ac:dyDescent="0.45">
      <c r="A17" s="1"/>
      <c r="B17" s="43" t="s">
        <v>16</v>
      </c>
      <c r="C17" s="43" t="s">
        <v>11</v>
      </c>
      <c r="D17" s="44"/>
      <c r="E17" s="43" t="s">
        <v>34</v>
      </c>
      <c r="F17" s="42"/>
      <c r="G17" s="1"/>
    </row>
    <row r="18" spans="1:7" x14ac:dyDescent="0.45">
      <c r="A18" s="1"/>
      <c r="B18" s="25" t="s">
        <v>238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5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5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121</v>
      </c>
      <c r="C24" s="96"/>
      <c r="D24" s="96"/>
      <c r="E24" s="96"/>
      <c r="F24" s="97"/>
      <c r="G24" s="1"/>
    </row>
    <row r="25" spans="1:7" x14ac:dyDescent="0.45">
      <c r="A25" s="1"/>
      <c r="B25" s="43" t="s">
        <v>16</v>
      </c>
      <c r="C25" s="43" t="s">
        <v>11</v>
      </c>
      <c r="D25" s="44"/>
      <c r="E25" s="43" t="s">
        <v>34</v>
      </c>
      <c r="F25" s="42"/>
      <c r="G25" s="1"/>
    </row>
    <row r="26" spans="1:7" x14ac:dyDescent="0.45">
      <c r="A26" s="1"/>
      <c r="B26" s="25" t="s">
        <v>238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5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5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176</v>
      </c>
      <c r="C32" s="96"/>
      <c r="D32" s="96"/>
      <c r="E32" s="96"/>
      <c r="F32" s="97"/>
      <c r="G32" s="1"/>
    </row>
    <row r="33" spans="1:7" x14ac:dyDescent="0.45">
      <c r="A33" s="1"/>
      <c r="B33" s="43" t="s">
        <v>16</v>
      </c>
      <c r="C33" s="43" t="s">
        <v>11</v>
      </c>
      <c r="D33" s="44"/>
      <c r="E33" s="43" t="s">
        <v>34</v>
      </c>
      <c r="F33" s="42"/>
      <c r="G33" s="1"/>
    </row>
    <row r="34" spans="1:7" x14ac:dyDescent="0.45">
      <c r="A34" s="1"/>
      <c r="B34" s="25" t="s">
        <v>238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5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5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0hj7FRvDukuClEtDYbgWJA4YqyDAGb7e6du9pZRBDiIAazh8x6BIvkmkh5z/Gdizv4SxNlNrPvdsyaxpKOLigQ==" saltValue="zi5nmvtEaHgU5ZVat+XMs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213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157</v>
      </c>
      <c r="C9" s="92" t="s">
        <v>11</v>
      </c>
      <c r="D9" s="94"/>
      <c r="E9" s="92" t="s">
        <v>34</v>
      </c>
      <c r="F9" s="94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212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34</v>
      </c>
      <c r="F9" s="42"/>
      <c r="G9" s="1"/>
    </row>
    <row r="10" spans="1:7" x14ac:dyDescent="0.4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5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110</v>
      </c>
      <c r="C15" s="96"/>
      <c r="D15" s="96"/>
      <c r="E15" s="96"/>
      <c r="F15" s="97"/>
      <c r="G15" s="1"/>
    </row>
    <row r="16" spans="1:7" x14ac:dyDescent="0.45">
      <c r="A16" s="1"/>
      <c r="B16" s="41" t="s">
        <v>17</v>
      </c>
      <c r="C16" s="41" t="s">
        <v>11</v>
      </c>
      <c r="D16" s="42"/>
      <c r="E16" s="41" t="s">
        <v>34</v>
      </c>
      <c r="F16" s="42"/>
      <c r="G16" s="1"/>
    </row>
    <row r="17" spans="1:7" x14ac:dyDescent="0.4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5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5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112</v>
      </c>
      <c r="C22" s="96"/>
      <c r="D22" s="96"/>
      <c r="E22" s="96"/>
      <c r="F22" s="97"/>
      <c r="G22" s="1"/>
    </row>
    <row r="23" spans="1:7" x14ac:dyDescent="0.45">
      <c r="A23" s="1"/>
      <c r="B23" s="41" t="s">
        <v>17</v>
      </c>
      <c r="C23" s="41" t="s">
        <v>11</v>
      </c>
      <c r="D23" s="42"/>
      <c r="E23" s="41" t="s">
        <v>34</v>
      </c>
      <c r="F23" s="42"/>
      <c r="G23" s="1"/>
    </row>
    <row r="24" spans="1:7" x14ac:dyDescent="0.4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5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5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182</v>
      </c>
      <c r="C29" s="96"/>
      <c r="D29" s="96"/>
      <c r="E29" s="96"/>
      <c r="F29" s="97"/>
      <c r="G29" s="1"/>
    </row>
    <row r="30" spans="1:7" x14ac:dyDescent="0.45">
      <c r="A30" s="1"/>
      <c r="B30" s="41" t="s">
        <v>17</v>
      </c>
      <c r="C30" s="41" t="s">
        <v>11</v>
      </c>
      <c r="D30" s="42"/>
      <c r="E30" s="41" t="s">
        <v>34</v>
      </c>
      <c r="F30" s="42"/>
      <c r="G30" s="1"/>
    </row>
    <row r="31" spans="1:7" x14ac:dyDescent="0.4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5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5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2" t="s">
        <v>211</v>
      </c>
      <c r="C3" s="82"/>
      <c r="D3" s="1"/>
    </row>
    <row r="4" spans="1:4" ht="25.5" customHeight="1" x14ac:dyDescent="0.45">
      <c r="A4" s="1"/>
      <c r="B4" s="82"/>
      <c r="C4" s="8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5" t="s">
        <v>14</v>
      </c>
      <c r="C8" s="20"/>
      <c r="D8" s="1"/>
    </row>
    <row r="9" spans="1:4" x14ac:dyDescent="0.45">
      <c r="A9" s="1"/>
      <c r="B9" s="49" t="s">
        <v>141</v>
      </c>
      <c r="C9" s="26">
        <v>1.2699999999999999E-2</v>
      </c>
      <c r="D9" s="1"/>
    </row>
    <row r="10" spans="1:4" x14ac:dyDescent="0.45">
      <c r="A10" s="1"/>
      <c r="B10" s="49" t="s">
        <v>22</v>
      </c>
      <c r="C10" s="26">
        <v>1.7500000000000002E-2</v>
      </c>
      <c r="D10" s="1"/>
    </row>
    <row r="11" spans="1:4" x14ac:dyDescent="0.45">
      <c r="A11" s="1"/>
      <c r="B11" s="49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5"/>
      <c r="C14" s="9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5" t="s">
        <v>126</v>
      </c>
      <c r="C17" s="20"/>
      <c r="D17" s="1"/>
    </row>
    <row r="18" spans="1:4" x14ac:dyDescent="0.45">
      <c r="A18" s="1"/>
      <c r="B18" s="49" t="s">
        <v>143</v>
      </c>
      <c r="C18" s="23">
        <v>9.1000000000000004E-3</v>
      </c>
      <c r="D18" s="1"/>
    </row>
    <row r="19" spans="1:4" x14ac:dyDescent="0.45">
      <c r="A19" s="1"/>
      <c r="B19" s="49" t="s">
        <v>144</v>
      </c>
      <c r="C19" s="23">
        <v>1.77E-2</v>
      </c>
      <c r="D19" s="1"/>
    </row>
    <row r="20" spans="1:4" x14ac:dyDescent="0.45">
      <c r="A20" s="1"/>
      <c r="B20" s="49" t="s">
        <v>145</v>
      </c>
      <c r="C20" s="23">
        <v>8.6999999999999994E-3</v>
      </c>
      <c r="D20" s="1"/>
    </row>
    <row r="21" spans="1:4" x14ac:dyDescent="0.45">
      <c r="A21" s="1"/>
      <c r="B21" s="49" t="s">
        <v>146</v>
      </c>
      <c r="C21" s="36">
        <v>2.8400000000000002E-2</v>
      </c>
      <c r="D21" s="1"/>
    </row>
    <row r="22" spans="1:4" x14ac:dyDescent="0.45">
      <c r="A22" s="1"/>
      <c r="B22" s="49" t="s">
        <v>186</v>
      </c>
      <c r="C22" s="36">
        <v>2.75E-2</v>
      </c>
      <c r="D22" s="1"/>
    </row>
    <row r="23" spans="1:4" x14ac:dyDescent="0.45">
      <c r="A23" s="1"/>
      <c r="B23" s="45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5" t="s">
        <v>127</v>
      </c>
      <c r="C26" s="20"/>
      <c r="D26" s="1"/>
    </row>
    <row r="27" spans="1:4" x14ac:dyDescent="0.45">
      <c r="A27" s="1"/>
      <c r="B27" s="49" t="s">
        <v>147</v>
      </c>
      <c r="C27" s="26">
        <v>0.02</v>
      </c>
      <c r="D27" s="1"/>
    </row>
    <row r="28" spans="1:4" x14ac:dyDescent="0.45">
      <c r="A28" s="1"/>
      <c r="B28" s="45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161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13</v>
      </c>
      <c r="C8" s="46"/>
      <c r="D8" s="20"/>
      <c r="E8" s="1"/>
    </row>
    <row r="9" spans="1:5" x14ac:dyDescent="0.45">
      <c r="A9" s="1"/>
      <c r="B9" s="48" t="s">
        <v>25</v>
      </c>
      <c r="C9" s="7">
        <f>'Fane 3. Omkostninger i ØR2020'!E20</f>
        <v>10928533.986929907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133328.11464054487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-42603.5885686244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-127477.4189563222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-144113.48871787204</v>
      </c>
      <c r="D19" s="8" t="s">
        <v>3</v>
      </c>
      <c r="E19" s="1"/>
    </row>
    <row r="20" spans="1:5" ht="17.100000000000001" customHeight="1" x14ac:dyDescent="0.45">
      <c r="A20" s="1"/>
      <c r="B20" s="50" t="s">
        <v>20</v>
      </c>
      <c r="C20" s="10">
        <f>SUM(C9:C19)</f>
        <v>10747667.605327632</v>
      </c>
      <c r="D20" s="11" t="s">
        <v>3</v>
      </c>
      <c r="E20" s="1"/>
    </row>
    <row r="21" spans="1:5" ht="15" customHeight="1" x14ac:dyDescent="0.45">
      <c r="A21" s="1"/>
      <c r="B21" s="45" t="s">
        <v>12</v>
      </c>
      <c r="C21" s="46"/>
      <c r="D21" s="20"/>
      <c r="E21" s="1"/>
    </row>
    <row r="22" spans="1:5" ht="15" customHeight="1" x14ac:dyDescent="0.45">
      <c r="A22" s="1"/>
      <c r="B22" s="41" t="s">
        <v>12</v>
      </c>
      <c r="C22" s="10">
        <f>'Fane 6. Ikke-påvirkelige omk.'!C15</f>
        <v>6336363.5493162982</v>
      </c>
      <c r="D22" s="11" t="s">
        <v>3</v>
      </c>
      <c r="E22" s="1"/>
    </row>
    <row r="23" spans="1:5" ht="15" customHeight="1" x14ac:dyDescent="0.45">
      <c r="A23" s="1"/>
      <c r="B23" s="45" t="s">
        <v>99</v>
      </c>
      <c r="C23" s="46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0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6"/>
      <c r="D27" s="20"/>
      <c r="E27" s="1"/>
    </row>
    <row r="28" spans="1:5" x14ac:dyDescent="0.45">
      <c r="A28" s="1"/>
      <c r="B28" s="51" t="s">
        <v>205</v>
      </c>
      <c r="C28" s="10">
        <f>'Fane 7. Kontrol af ØR2019'!E41</f>
        <v>0</v>
      </c>
      <c r="D28" s="11" t="s">
        <v>3</v>
      </c>
      <c r="E28" s="1"/>
    </row>
    <row r="29" spans="1:5" x14ac:dyDescent="0.45">
      <c r="A29" s="1"/>
      <c r="B29" s="45" t="s">
        <v>31</v>
      </c>
      <c r="C29" s="32">
        <f>SUM(C20,C22,C26,C28)</f>
        <v>17084031.15464393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162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/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13</v>
      </c>
      <c r="C8" s="46"/>
      <c r="D8" s="20"/>
      <c r="E8" s="1"/>
    </row>
    <row r="9" spans="1:5" ht="15" customHeight="1" x14ac:dyDescent="0.45">
      <c r="A9" s="1"/>
      <c r="B9" s="48" t="s">
        <v>26</v>
      </c>
      <c r="C9" s="7">
        <f>'Fane 2.1. Økonomisk ramme 2021'!C20</f>
        <v>10747667.605327632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131121.54478499712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-41898.502514365464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-126451.99059823753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-141860.20226502378</v>
      </c>
      <c r="D15" s="8" t="s">
        <v>3</v>
      </c>
      <c r="E15" s="1"/>
    </row>
    <row r="16" spans="1:5" ht="15" customHeight="1" x14ac:dyDescent="0.45">
      <c r="A16" s="1"/>
      <c r="B16" s="40" t="s">
        <v>20</v>
      </c>
      <c r="C16" s="10">
        <f>SUM(C9:C15)</f>
        <v>10568578.454735002</v>
      </c>
      <c r="D16" s="11" t="s">
        <v>3</v>
      </c>
      <c r="E16" s="1"/>
    </row>
    <row r="17" spans="1:5" x14ac:dyDescent="0.45">
      <c r="A17" s="1"/>
      <c r="B17" s="45" t="s">
        <v>12</v>
      </c>
      <c r="C17" s="46"/>
      <c r="D17" s="20"/>
      <c r="E17" s="1"/>
    </row>
    <row r="18" spans="1:5" ht="15" customHeight="1" x14ac:dyDescent="0.45">
      <c r="A18" s="1"/>
      <c r="B18" s="41" t="s">
        <v>12</v>
      </c>
      <c r="C18" s="10">
        <f>'Fane 6. Ikke-påvirkelige omk.'!C15*(1+'Fane 12. Nøgletal'!C13)</f>
        <v>6413667.1846179571</v>
      </c>
      <c r="D18" s="11" t="s">
        <v>3</v>
      </c>
      <c r="E18" s="1"/>
    </row>
    <row r="19" spans="1:5" ht="15" customHeight="1" x14ac:dyDescent="0.45">
      <c r="A19" s="1"/>
      <c r="B19" s="45" t="s">
        <v>99</v>
      </c>
      <c r="C19" s="46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6"/>
      <c r="D23" s="20"/>
      <c r="E23" s="1"/>
    </row>
    <row r="24" spans="1:5" ht="15" customHeight="1" x14ac:dyDescent="0.45">
      <c r="A24" s="1"/>
      <c r="B24" s="51" t="s">
        <v>205</v>
      </c>
      <c r="C24" s="10">
        <f>'Fane 7. Kontrol af ØR2019'!E41</f>
        <v>0</v>
      </c>
      <c r="D24" s="11" t="s">
        <v>3</v>
      </c>
      <c r="E24" s="1"/>
    </row>
    <row r="25" spans="1:5" x14ac:dyDescent="0.45">
      <c r="A25" s="1"/>
      <c r="B25" s="45" t="s">
        <v>32</v>
      </c>
      <c r="C25" s="12">
        <f>SUM(C16,C18,C22,C24)</f>
        <v>16982245.639352959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13</v>
      </c>
      <c r="C7" s="46"/>
      <c r="D7" s="20"/>
      <c r="E7" s="1"/>
    </row>
    <row r="8" spans="1:5" ht="15" customHeight="1" x14ac:dyDescent="0.45">
      <c r="A8" s="1"/>
      <c r="B8" s="48" t="s">
        <v>165</v>
      </c>
      <c r="C8" s="7">
        <f>'Fane 2.2. Økonomisk ramme 2022'!C16</f>
        <v>10568578.454735002</v>
      </c>
      <c r="D8" s="8" t="s">
        <v>3</v>
      </c>
      <c r="E8" s="1"/>
    </row>
    <row r="9" spans="1:5" ht="15" customHeight="1" x14ac:dyDescent="0.45">
      <c r="A9" s="1"/>
      <c r="B9" s="48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8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128936.65714776702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-41200.344783595916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-125434.81078586532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-139642.14707250899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10391237.809240798</v>
      </c>
      <c r="D15" s="11" t="s">
        <v>3</v>
      </c>
      <c r="E15" s="1"/>
    </row>
    <row r="16" spans="1:5" x14ac:dyDescent="0.45">
      <c r="A16" s="1"/>
      <c r="B16" s="45" t="s">
        <v>12</v>
      </c>
      <c r="C16" s="46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omk.'!C15*(1+'Fane 12. Nøgletal'!C13)^2</f>
        <v>6491913.9242702965</v>
      </c>
      <c r="D17" s="11" t="s">
        <v>3</v>
      </c>
      <c r="E17" s="1"/>
    </row>
    <row r="18" spans="1:5" ht="15" customHeight="1" x14ac:dyDescent="0.45">
      <c r="A18" s="1"/>
      <c r="B18" s="45" t="s">
        <v>99</v>
      </c>
      <c r="C18" s="46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5" t="s">
        <v>109</v>
      </c>
      <c r="C22" s="12">
        <f>SUM(C15,C17,C21)</f>
        <v>16883151.733511094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13</v>
      </c>
      <c r="C7" s="46"/>
      <c r="D7" s="20"/>
      <c r="E7" s="1"/>
    </row>
    <row r="8" spans="1:5" ht="15" customHeight="1" x14ac:dyDescent="0.45">
      <c r="A8" s="1"/>
      <c r="B8" s="48" t="s">
        <v>166</v>
      </c>
      <c r="C8" s="7">
        <f>'Fane 2.3. Økonomisk ramme 2023'!C15</f>
        <v>10391237.809240798</v>
      </c>
      <c r="D8" s="8" t="s">
        <v>3</v>
      </c>
      <c r="E8" s="1"/>
    </row>
    <row r="9" spans="1:5" ht="15" customHeight="1" x14ac:dyDescent="0.45">
      <c r="A9" s="1"/>
      <c r="B9" s="48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8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126773.10127273774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-40509.003391771061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-124425.81316790382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-137458.77228195674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10215617.321671905</v>
      </c>
      <c r="D15" s="11" t="s">
        <v>3</v>
      </c>
      <c r="E15" s="1"/>
    </row>
    <row r="16" spans="1:5" x14ac:dyDescent="0.45">
      <c r="A16" s="1"/>
      <c r="B16" s="45" t="s">
        <v>12</v>
      </c>
      <c r="C16" s="46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omk.'!C15*(1+'Fane 12. Nøgletal'!C13)^3</f>
        <v>6571115.2741463939</v>
      </c>
      <c r="D17" s="11" t="s">
        <v>3</v>
      </c>
      <c r="E17" s="1"/>
    </row>
    <row r="18" spans="1:5" ht="15" customHeight="1" x14ac:dyDescent="0.45">
      <c r="A18" s="1"/>
      <c r="B18" s="45" t="s">
        <v>99</v>
      </c>
      <c r="C18" s="46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5" t="s">
        <v>244</v>
      </c>
      <c r="C22" s="12">
        <f>SUM(C15,C17,C21)</f>
        <v>16786732.5958183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180</v>
      </c>
      <c r="C3" s="82"/>
      <c r="D3" s="82"/>
      <c r="E3" s="82"/>
      <c r="F3" s="82"/>
      <c r="G3" s="1"/>
    </row>
    <row r="4" spans="1:7" ht="29.2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167</v>
      </c>
      <c r="C8" s="46"/>
      <c r="D8" s="46"/>
      <c r="E8" s="46"/>
      <c r="F8" s="20"/>
      <c r="G8" s="1"/>
    </row>
    <row r="9" spans="1:7" x14ac:dyDescent="0.45">
      <c r="A9" s="1"/>
      <c r="B9" s="83" t="s">
        <v>23</v>
      </c>
      <c r="C9" s="84"/>
      <c r="D9" s="85"/>
      <c r="E9" s="7">
        <v>11058061.153033026</v>
      </c>
      <c r="F9" s="8" t="s">
        <v>3</v>
      </c>
      <c r="G9" s="1"/>
    </row>
    <row r="10" spans="1:7" ht="15" customHeight="1" x14ac:dyDescent="0.45">
      <c r="A10" s="1"/>
      <c r="B10" s="74" t="s">
        <v>45</v>
      </c>
      <c r="C10" s="75"/>
      <c r="D10" s="76"/>
      <c r="E10" s="7">
        <v>0</v>
      </c>
      <c r="F10" s="8" t="s">
        <v>3</v>
      </c>
      <c r="G10" s="1"/>
    </row>
    <row r="11" spans="1:7" ht="15" customHeight="1" x14ac:dyDescent="0.45">
      <c r="A11" s="1"/>
      <c r="B11" s="74" t="s">
        <v>46</v>
      </c>
      <c r="C11" s="75"/>
      <c r="D11" s="76"/>
      <c r="E11" s="9">
        <v>0</v>
      </c>
      <c r="F11" s="8" t="s">
        <v>3</v>
      </c>
      <c r="G11" s="1"/>
    </row>
    <row r="12" spans="1:7" x14ac:dyDescent="0.45">
      <c r="A12" s="1"/>
      <c r="B12" s="74" t="s">
        <v>30</v>
      </c>
      <c r="C12" s="75"/>
      <c r="D12" s="76"/>
      <c r="E12" s="9">
        <v>0</v>
      </c>
      <c r="F12" s="8" t="s">
        <v>3</v>
      </c>
      <c r="G12" s="1"/>
    </row>
    <row r="13" spans="1:7" x14ac:dyDescent="0.45">
      <c r="A13" s="1"/>
      <c r="B13" s="74" t="s">
        <v>29</v>
      </c>
      <c r="C13" s="75"/>
      <c r="D13" s="76"/>
      <c r="E13" s="9">
        <v>0</v>
      </c>
      <c r="F13" s="8" t="s">
        <v>3</v>
      </c>
      <c r="G13" s="1"/>
    </row>
    <row r="14" spans="1:7" x14ac:dyDescent="0.45">
      <c r="A14" s="1"/>
      <c r="B14" s="74" t="s">
        <v>159</v>
      </c>
      <c r="C14" s="75"/>
      <c r="D14" s="76"/>
      <c r="E14" s="9">
        <v>0</v>
      </c>
      <c r="F14" s="8" t="s">
        <v>3</v>
      </c>
      <c r="G14" s="1"/>
    </row>
    <row r="15" spans="1:7" x14ac:dyDescent="0.45">
      <c r="A15" s="1"/>
      <c r="B15" s="74" t="s">
        <v>160</v>
      </c>
      <c r="C15" s="75"/>
      <c r="D15" s="76"/>
      <c r="E15" s="9">
        <v>0</v>
      </c>
      <c r="F15" s="8" t="s">
        <v>3</v>
      </c>
      <c r="G15" s="1"/>
    </row>
    <row r="16" spans="1:7" x14ac:dyDescent="0.45">
      <c r="A16" s="1"/>
      <c r="B16" s="74" t="s">
        <v>18</v>
      </c>
      <c r="C16" s="75"/>
      <c r="D16" s="76"/>
      <c r="E16" s="9">
        <f>E9*'Fane 12. Nøgletal'!C11+SUM(E10:E15)*'Fane 12. Nøgletal'!C12</f>
        <v>186881.2334862581</v>
      </c>
      <c r="F16" s="8" t="s">
        <v>3</v>
      </c>
      <c r="G16" s="1"/>
    </row>
    <row r="17" spans="1:7" x14ac:dyDescent="0.45">
      <c r="A17" s="1"/>
      <c r="B17" s="74" t="s">
        <v>9</v>
      </c>
      <c r="C17" s="75"/>
      <c r="D17" s="76"/>
      <c r="E17" s="9">
        <f>-SUM(E9:E16)*'Fane 5. Individuelt eff. krav'!G9</f>
        <v>-142459.17990397476</v>
      </c>
      <c r="F17" s="8" t="s">
        <v>3</v>
      </c>
      <c r="G17" s="1"/>
    </row>
    <row r="18" spans="1:7" x14ac:dyDescent="0.45">
      <c r="A18" s="1"/>
      <c r="B18" s="74" t="s">
        <v>27</v>
      </c>
      <c r="C18" s="75"/>
      <c r="D18" s="76"/>
      <c r="E18" s="9">
        <f>-'Fane 4.1. Gen. krav - drift'!G25</f>
        <v>-128511.162749479</v>
      </c>
      <c r="F18" s="8" t="s">
        <v>3</v>
      </c>
      <c r="G18" s="1"/>
    </row>
    <row r="19" spans="1:7" x14ac:dyDescent="0.45">
      <c r="A19" s="1"/>
      <c r="B19" s="74" t="s">
        <v>28</v>
      </c>
      <c r="C19" s="75"/>
      <c r="D19" s="76"/>
      <c r="E19" s="9">
        <f>-'Fane 4.2. Gen. krav - anlæg'!G25</f>
        <v>-45438.056935923327</v>
      </c>
      <c r="F19" s="8" t="s">
        <v>3</v>
      </c>
      <c r="G19" s="1"/>
    </row>
    <row r="20" spans="1:7" x14ac:dyDescent="0.45">
      <c r="A20" s="1"/>
      <c r="B20" s="89" t="s">
        <v>20</v>
      </c>
      <c r="C20" s="90"/>
      <c r="D20" s="91"/>
      <c r="E20" s="10">
        <f>SUM(E9:E19)</f>
        <v>10928533.986929907</v>
      </c>
      <c r="F20" s="11" t="s">
        <v>3</v>
      </c>
      <c r="G20" s="1"/>
    </row>
    <row r="21" spans="1:7" x14ac:dyDescent="0.45">
      <c r="A21" s="1"/>
      <c r="B21" s="77" t="s">
        <v>12</v>
      </c>
      <c r="C21" s="78"/>
      <c r="D21" s="78"/>
      <c r="E21" s="46"/>
      <c r="F21" s="20"/>
      <c r="G21" s="1"/>
    </row>
    <row r="22" spans="1:7" x14ac:dyDescent="0.45">
      <c r="A22" s="1"/>
      <c r="B22" s="79" t="s">
        <v>12</v>
      </c>
      <c r="C22" s="80"/>
      <c r="D22" s="81"/>
      <c r="E22" s="10">
        <v>7477427.6757017644</v>
      </c>
      <c r="F22" s="11" t="s">
        <v>3</v>
      </c>
      <c r="G22" s="1"/>
    </row>
    <row r="23" spans="1:7" ht="15" customHeight="1" x14ac:dyDescent="0.45">
      <c r="A23" s="1"/>
      <c r="B23" s="77" t="s">
        <v>99</v>
      </c>
      <c r="C23" s="78"/>
      <c r="D23" s="78"/>
      <c r="E23" s="46"/>
      <c r="F23" s="46"/>
      <c r="G23" s="1"/>
    </row>
    <row r="24" spans="1:7" ht="14.25" customHeight="1" x14ac:dyDescent="0.45">
      <c r="A24" s="1"/>
      <c r="B24" s="86" t="s">
        <v>95</v>
      </c>
      <c r="C24" s="87"/>
      <c r="D24" s="88"/>
      <c r="E24" s="9">
        <v>0</v>
      </c>
      <c r="F24" s="8" t="s">
        <v>3</v>
      </c>
      <c r="G24" s="1"/>
    </row>
    <row r="25" spans="1:7" ht="14.25" customHeight="1" x14ac:dyDescent="0.45">
      <c r="A25" s="1"/>
      <c r="B25" s="86" t="s">
        <v>96</v>
      </c>
      <c r="C25" s="87"/>
      <c r="D25" s="88"/>
      <c r="E25" s="9">
        <v>0</v>
      </c>
      <c r="F25" s="8" t="s">
        <v>3</v>
      </c>
      <c r="G25" s="1"/>
    </row>
    <row r="26" spans="1:7" x14ac:dyDescent="0.45">
      <c r="A26" s="1"/>
      <c r="B26" s="92" t="s">
        <v>100</v>
      </c>
      <c r="C26" s="93"/>
      <c r="D26" s="93"/>
      <c r="E26" s="10">
        <v>0</v>
      </c>
      <c r="F26" s="11" t="s">
        <v>3</v>
      </c>
      <c r="G26" s="1"/>
    </row>
    <row r="27" spans="1:7" ht="14.25" customHeight="1" x14ac:dyDescent="0.45">
      <c r="A27" s="1"/>
      <c r="B27" s="45" t="s">
        <v>228</v>
      </c>
      <c r="C27" s="46"/>
      <c r="D27" s="46"/>
      <c r="E27" s="46"/>
      <c r="F27" s="46"/>
      <c r="G27" s="1"/>
    </row>
    <row r="28" spans="1:7" ht="13.15" customHeight="1" x14ac:dyDescent="0.45">
      <c r="A28" s="1"/>
      <c r="B28" s="92" t="s">
        <v>229</v>
      </c>
      <c r="C28" s="93"/>
      <c r="D28" s="94"/>
      <c r="E28" s="10">
        <v>0</v>
      </c>
      <c r="F28" s="11" t="s">
        <v>3</v>
      </c>
      <c r="G28" s="1"/>
    </row>
    <row r="29" spans="1:7" x14ac:dyDescent="0.45">
      <c r="A29" s="1"/>
      <c r="B29" s="45" t="s">
        <v>230</v>
      </c>
      <c r="C29" s="46"/>
      <c r="D29" s="46"/>
      <c r="E29" s="46"/>
      <c r="F29" s="20"/>
      <c r="G29" s="1"/>
    </row>
    <row r="30" spans="1:7" ht="15" customHeight="1" x14ac:dyDescent="0.45">
      <c r="A30" s="1"/>
      <c r="B30" s="92" t="s">
        <v>231</v>
      </c>
      <c r="C30" s="93"/>
      <c r="D30" s="94"/>
      <c r="E30" s="10">
        <v>0</v>
      </c>
      <c r="F30" s="11" t="s">
        <v>3</v>
      </c>
      <c r="G30" s="1"/>
    </row>
    <row r="31" spans="1:7" x14ac:dyDescent="0.45">
      <c r="A31" s="1"/>
      <c r="B31" s="45" t="s">
        <v>232</v>
      </c>
      <c r="C31" s="46"/>
      <c r="D31" s="46"/>
      <c r="E31" s="46"/>
      <c r="F31" s="20"/>
      <c r="G31" s="1"/>
    </row>
    <row r="32" spans="1:7" x14ac:dyDescent="0.45">
      <c r="A32" s="1"/>
      <c r="B32" s="79" t="s">
        <v>233</v>
      </c>
      <c r="C32" s="80"/>
      <c r="D32" s="81"/>
      <c r="E32" s="10">
        <v>0</v>
      </c>
      <c r="F32" s="11" t="s">
        <v>3</v>
      </c>
      <c r="G32" s="1"/>
    </row>
    <row r="33" spans="1:7" x14ac:dyDescent="0.45">
      <c r="A33" s="1"/>
      <c r="B33" s="45" t="s">
        <v>24</v>
      </c>
      <c r="C33" s="46"/>
      <c r="D33" s="46"/>
      <c r="E33" s="12">
        <f>SUM(E30,E26,E28,E22,E20,E32)</f>
        <v>18405961.662631672</v>
      </c>
      <c r="F33" s="13" t="s">
        <v>3</v>
      </c>
      <c r="G33" s="1"/>
    </row>
    <row r="34" spans="1:7" ht="28.15" customHeight="1" x14ac:dyDescent="0.45">
      <c r="A34" s="1"/>
      <c r="B34" s="86" t="s">
        <v>179</v>
      </c>
      <c r="C34" s="87"/>
      <c r="D34" s="87"/>
      <c r="E34" s="87"/>
      <c r="F34" s="88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4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4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53</v>
      </c>
      <c r="C5" s="99"/>
      <c r="D5" s="99"/>
      <c r="E5" s="99"/>
      <c r="F5" s="100"/>
      <c r="G5" s="24">
        <v>6519215.3240284035</v>
      </c>
      <c r="H5" s="14" t="s">
        <v>3</v>
      </c>
      <c r="I5" s="1"/>
    </row>
    <row r="6" spans="1:9" x14ac:dyDescent="0.45">
      <c r="A6" s="1"/>
      <c r="B6" s="98" t="s">
        <v>54</v>
      </c>
      <c r="C6" s="99"/>
      <c r="D6" s="99"/>
      <c r="E6" s="99"/>
      <c r="F6" s="100"/>
      <c r="G6" s="24">
        <f>G5*'Fane 12. Nøgletal'!C27</f>
        <v>130384.30648056808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6469969.1714706924</v>
      </c>
      <c r="H10" s="14" t="s">
        <v>3</v>
      </c>
      <c r="I10" s="1"/>
    </row>
    <row r="11" spans="1:9" x14ac:dyDescent="0.4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129399.38342941385</v>
      </c>
      <c r="H12" s="14" t="s">
        <v>3</v>
      </c>
      <c r="I12" s="1"/>
    </row>
    <row r="13" spans="1:9" x14ac:dyDescent="0.4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6447725.4174591759</v>
      </c>
      <c r="H16" s="14" t="s">
        <v>3</v>
      </c>
      <c r="I16" s="1"/>
    </row>
    <row r="17" spans="1:9" x14ac:dyDescent="0.45">
      <c r="A17" s="1"/>
      <c r="B17" s="98" t="s">
        <v>148</v>
      </c>
      <c r="C17" s="99"/>
      <c r="D17" s="99"/>
      <c r="E17" s="99"/>
      <c r="F17" s="100"/>
      <c r="G17" s="24">
        <v>0</v>
      </c>
      <c r="H17" s="14" t="s">
        <v>3</v>
      </c>
      <c r="I17" s="1"/>
    </row>
    <row r="18" spans="1:9" x14ac:dyDescent="0.45">
      <c r="A18" s="1"/>
      <c r="B18" s="101" t="s">
        <v>59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128954.50834918352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6425558.1374739502</v>
      </c>
      <c r="H23" s="14" t="s">
        <v>3</v>
      </c>
      <c r="I23" s="1"/>
    </row>
    <row r="24" spans="1:9" x14ac:dyDescent="0.45">
      <c r="A24" s="1"/>
      <c r="B24" s="101" t="s">
        <v>62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4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128511.162749479</v>
      </c>
      <c r="H25" s="14" t="s">
        <v>3</v>
      </c>
      <c r="I25" s="1"/>
    </row>
    <row r="26" spans="1:9" x14ac:dyDescent="0.4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6373870.9478161102</v>
      </c>
      <c r="H29" s="14" t="s">
        <v>3</v>
      </c>
      <c r="I29" s="1"/>
    </row>
    <row r="30" spans="1:9" x14ac:dyDescent="0.4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0</v>
      </c>
      <c r="H30" s="14" t="s">
        <v>3</v>
      </c>
      <c r="I30" s="1"/>
    </row>
    <row r="31" spans="1:9" x14ac:dyDescent="0.4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127477.4189563222</v>
      </c>
      <c r="H31" s="14" t="s">
        <v>3</v>
      </c>
      <c r="I31" s="1"/>
    </row>
    <row r="32" spans="1:9" x14ac:dyDescent="0.4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6322599.5299118767</v>
      </c>
      <c r="H35" s="14" t="s">
        <v>3</v>
      </c>
      <c r="I35" s="1"/>
    </row>
    <row r="36" spans="1:9" x14ac:dyDescent="0.4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126451.99059823753</v>
      </c>
      <c r="H37" s="14" t="s">
        <v>3</v>
      </c>
      <c r="I37" s="1"/>
    </row>
    <row r="38" spans="1:9" x14ac:dyDescent="0.4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6271740.5392932659</v>
      </c>
      <c r="H41" s="14" t="s">
        <v>3</v>
      </c>
      <c r="I41" s="1"/>
    </row>
    <row r="42" spans="1:9" x14ac:dyDescent="0.4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125434.81078586532</v>
      </c>
      <c r="H43" s="14" t="s">
        <v>3</v>
      </c>
      <c r="I43" s="1"/>
    </row>
    <row r="44" spans="1:9" x14ac:dyDescent="0.4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6221290.6583951907</v>
      </c>
      <c r="H47" s="14" t="s">
        <v>3</v>
      </c>
      <c r="I47" s="1"/>
    </row>
    <row r="48" spans="1:9" x14ac:dyDescent="0.4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124425.81316790382</v>
      </c>
      <c r="H49" s="14" t="s">
        <v>3</v>
      </c>
      <c r="I49" s="1"/>
    </row>
    <row r="50" spans="1:9" x14ac:dyDescent="0.4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72</v>
      </c>
      <c r="C5" s="99"/>
      <c r="D5" s="99"/>
      <c r="E5" s="99"/>
      <c r="F5" s="100"/>
      <c r="G5" s="24">
        <v>4934732.160847106</v>
      </c>
      <c r="H5" s="14" t="s">
        <v>3</v>
      </c>
      <c r="I5" s="1"/>
    </row>
    <row r="6" spans="1:9" x14ac:dyDescent="0.45">
      <c r="A6" s="1"/>
      <c r="B6" s="98" t="s">
        <v>69</v>
      </c>
      <c r="C6" s="99"/>
      <c r="D6" s="99"/>
      <c r="E6" s="99"/>
      <c r="F6" s="100"/>
      <c r="G6" s="24">
        <f>G5*'Fane 12. Nøgletal'!C18</f>
        <v>44906.062663708668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4951926.8896303261</v>
      </c>
      <c r="H10" s="14" t="s">
        <v>3</v>
      </c>
      <c r="I10" s="1"/>
    </row>
    <row r="11" spans="1:9" x14ac:dyDescent="0.4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45062.534695635972</v>
      </c>
      <c r="H12" s="14" t="s">
        <v>3</v>
      </c>
      <c r="I12" s="1"/>
    </row>
    <row r="13" spans="1:9" x14ac:dyDescent="0.4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4989790.362533086</v>
      </c>
      <c r="H16" s="14" t="s">
        <v>3</v>
      </c>
      <c r="I16" s="1"/>
    </row>
    <row r="17" spans="1:9" x14ac:dyDescent="0.45">
      <c r="A17" s="1"/>
      <c r="B17" s="98" t="s">
        <v>149</v>
      </c>
      <c r="C17" s="99"/>
      <c r="D17" s="99"/>
      <c r="E17" s="99"/>
      <c r="F17" s="100"/>
      <c r="G17" s="24">
        <v>191252.02361122437</v>
      </c>
      <c r="H17" s="14" t="s">
        <v>3</v>
      </c>
      <c r="I17" s="1"/>
    </row>
    <row r="18" spans="1:9" x14ac:dyDescent="0.45">
      <c r="A18" s="1"/>
      <c r="B18" s="101" t="s">
        <v>79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45075.068759455498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5222765.1650486588</v>
      </c>
      <c r="H23" s="14" t="s">
        <v>3</v>
      </c>
      <c r="I23" s="1"/>
    </row>
    <row r="24" spans="1:9" x14ac:dyDescent="0.45">
      <c r="A24" s="1"/>
      <c r="B24" s="101" t="s">
        <v>83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4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45438.056935923327</v>
      </c>
      <c r="H25" s="14" t="s">
        <v>3</v>
      </c>
      <c r="I25" s="1"/>
    </row>
    <row r="26" spans="1:9" x14ac:dyDescent="0.4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5240490.4988317108</v>
      </c>
      <c r="H29" s="14" t="s">
        <v>3</v>
      </c>
      <c r="I29" s="1"/>
    </row>
    <row r="30" spans="1:9" x14ac:dyDescent="0.4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0</v>
      </c>
      <c r="H30" s="14" t="s">
        <v>3</v>
      </c>
      <c r="I30" s="1"/>
    </row>
    <row r="31" spans="1:9" x14ac:dyDescent="0.4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144113.48871787204</v>
      </c>
      <c r="H31" s="14" t="s">
        <v>3</v>
      </c>
      <c r="I31" s="1"/>
    </row>
    <row r="32" spans="1:9" x14ac:dyDescent="0.4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5158552.809637228</v>
      </c>
      <c r="H35" s="14" t="s">
        <v>3</v>
      </c>
      <c r="I35" s="1"/>
    </row>
    <row r="36" spans="1:9" x14ac:dyDescent="0.4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141860.20226502378</v>
      </c>
      <c r="H37" s="14" t="s">
        <v>3</v>
      </c>
      <c r="I37" s="1"/>
    </row>
    <row r="38" spans="1:9" x14ac:dyDescent="0.4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5077896.2571821446</v>
      </c>
      <c r="H41" s="14" t="s">
        <v>3</v>
      </c>
      <c r="I41" s="1"/>
    </row>
    <row r="42" spans="1:9" x14ac:dyDescent="0.4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139642.14707250899</v>
      </c>
      <c r="H43" s="14" t="s">
        <v>3</v>
      </c>
      <c r="I43" s="1"/>
    </row>
    <row r="44" spans="1:9" x14ac:dyDescent="0.4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4998500.8102529729</v>
      </c>
      <c r="H47" s="14" t="s">
        <v>3</v>
      </c>
      <c r="I47" s="1"/>
    </row>
    <row r="48" spans="1:9" x14ac:dyDescent="0.4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137458.77228195674</v>
      </c>
      <c r="H49" s="14" t="s">
        <v>3</v>
      </c>
      <c r="I49" s="1"/>
    </row>
    <row r="50" spans="1:9" x14ac:dyDescent="0.4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124</v>
      </c>
      <c r="C9" s="99"/>
      <c r="D9" s="99"/>
      <c r="E9" s="99"/>
      <c r="F9" s="100"/>
      <c r="G9" s="23">
        <v>1.2668733641068571E-2</v>
      </c>
      <c r="H9" s="14"/>
      <c r="I9" s="1"/>
    </row>
    <row r="10" spans="1:9" x14ac:dyDescent="0.45">
      <c r="A10" s="1"/>
      <c r="B10" s="98" t="s">
        <v>181</v>
      </c>
      <c r="C10" s="99"/>
      <c r="D10" s="99"/>
      <c r="E10" s="99"/>
      <c r="F10" s="100"/>
      <c r="G10" s="23">
        <v>3.8513939314589697E-3</v>
      </c>
      <c r="H10" s="14"/>
      <c r="I10" s="1"/>
    </row>
    <row r="11" spans="1:9" x14ac:dyDescent="0.45">
      <c r="A11" s="1"/>
      <c r="B11" s="45"/>
      <c r="C11" s="46"/>
      <c r="D11" s="46"/>
      <c r="E11" s="46"/>
      <c r="F11" s="46"/>
      <c r="G11" s="46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2020-10-20T06:08:47Z</dcterms:modified>
</cp:coreProperties>
</file>