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agerfjord Vand AS (V13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9" i="32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1" i="11"/>
  <c r="C10" i="37" s="1"/>
  <c r="C11" i="37" s="1"/>
  <c r="G11" i="11"/>
  <c r="C12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1" i="37" s="1"/>
  <c r="G35" i="30" l="1"/>
  <c r="G37" i="30" s="1"/>
  <c r="C19" i="2"/>
  <c r="E12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<sst xmlns="http://schemas.openxmlformats.org/spreadsheetml/2006/main" count="593" uniqueCount="249">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</sst>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JQlfQWaDmC2VgzVCLi6YTmUSK76g4QE3LCglnjL++bdFWGonlGCi9ykuscCiN8nkOiBP++i4WvmioWyiRJpzw==" saltValue="nWxpIm6/Wm4s7fRJ2VKb+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0" t="s">
        <v>234</v>
      </c>
      <c r="C10" s="9">
        <v>8618592</v>
      </c>
      <c r="D10" s="14" t="s">
        <v>3</v>
      </c>
      <c r="E10" s="1"/>
      <c r="F10" s="1"/>
    </row>
    <row r="11" spans="1:6" x14ac:dyDescent="0.45">
      <c r="A11" s="1"/>
      <c r="B11" s="50" t="s">
        <v>235</v>
      </c>
      <c r="C11" s="9">
        <v>21252</v>
      </c>
      <c r="D11" s="14" t="s">
        <v>3</v>
      </c>
      <c r="E11" s="1"/>
      <c r="F11" s="1"/>
    </row>
    <row r="12" spans="1:6" x14ac:dyDescent="0.45">
      <c r="A12" s="1"/>
      <c r="B12" s="50" t="s">
        <v>236</v>
      </c>
      <c r="C12" s="9">
        <v>27012</v>
      </c>
      <c r="D12" s="14" t="s">
        <v>3</v>
      </c>
      <c r="E12" s="1"/>
      <c r="F12" s="1"/>
    </row>
    <row r="13" spans="1:6" x14ac:dyDescent="0.45">
      <c r="A13" s="1"/>
      <c r="B13" s="50" t="s">
        <v>237</v>
      </c>
      <c r="C13" s="9">
        <v>159489</v>
      </c>
      <c r="D13" s="14" t="s">
        <v>3</v>
      </c>
      <c r="E13" s="1"/>
      <c r="F13" s="1"/>
    </row>
    <row r="14" spans="1:6" x14ac:dyDescent="0.45">
      <c r="A14" s="1"/>
      <c r="B14" s="49" t="s">
        <v>248</v>
      </c>
      <c r="C14" s="9">
        <v>279510.18612189702</v>
      </c>
      <c r="D14" s="14" t="s">
        <v>3</v>
      </c>
      <c r="E14" s="1"/>
      <c r="F14" s="1"/>
    </row>
    <row r="15" spans="1:6" x14ac:dyDescent="0.45">
      <c r="A15" s="1"/>
      <c r="B15" s="46" t="s">
        <v>169</v>
      </c>
      <c r="C15" s="12">
        <f>SUM(C10:C14)</f>
        <v>9105855.1861218978</v>
      </c>
      <c r="D15" s="13" t="s">
        <v>3</v>
      </c>
      <c r="E15" s="1"/>
      <c r="F15" s="1"/>
    </row>
    <row r="16" spans="1:6" x14ac:dyDescent="0.45">
      <c r="A16" s="1"/>
      <c r="B16" s="46" t="s">
        <v>170</v>
      </c>
      <c r="C16" s="12">
        <f>C15*(1+'Fane 12. Nøgletal'!C13)^2</f>
        <v>9329393.3681491744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3xCvC9KMXaud4jJ6ubyhMJrilnlhKz359HhQdQDBYeU/TwKX7r8OaP3otK313zBrQEskp6jMt2T6ErWFciSaUg==" saltValue="MItJneOP1KH9uSc8nFGFp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48"/>
      <c r="C5" s="48"/>
      <c r="D5" s="48"/>
      <c r="E5" s="48"/>
      <c r="F5" s="48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-234170.12666666671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2358697.5400251448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2124527.4133584779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23009871.350054737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15770000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7239871.3500547372</v>
      </c>
      <c r="F17" s="17" t="s">
        <v>3</v>
      </c>
      <c r="G17" s="1"/>
    </row>
    <row r="18" spans="1:7" x14ac:dyDescent="0.45">
      <c r="A18" s="1"/>
      <c r="B18" s="46"/>
      <c r="C18" s="47"/>
      <c r="D18" s="47"/>
      <c r="E18" s="47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20471425.46411046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17887182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86890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2671133.4641104601</v>
      </c>
      <c r="F25" s="17" t="s">
        <v>3</v>
      </c>
      <c r="G25" s="1"/>
    </row>
    <row r="26" spans="1:7" x14ac:dyDescent="0.45">
      <c r="A26" s="1"/>
      <c r="B26" s="46"/>
      <c r="C26" s="47"/>
      <c r="D26" s="47"/>
      <c r="E26" s="47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21116550.193665989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18756777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2359773.1936659887</v>
      </c>
      <c r="F33" s="17" t="s">
        <v>3</v>
      </c>
      <c r="G33" s="1"/>
    </row>
    <row r="34" spans="1:7" x14ac:dyDescent="0.45">
      <c r="A34" s="1"/>
      <c r="B34" s="46"/>
      <c r="C34" s="47"/>
      <c r="D34" s="47"/>
      <c r="E34" s="47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243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244</v>
      </c>
      <c r="C38" s="111"/>
      <c r="D38" s="112"/>
      <c r="E38" s="9">
        <v>1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5pmG/a0ywxHregTEnx4FZTnf33Bbz9+DRHs49JhyaUhptTz4FG5sQZzG6WuBWwS7tpvOEDFqZZB5MMWeXtz0TA==" saltValue="qTCk30bg7ZkRdq5ucAlMmQ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3" t="s">
        <v>242</v>
      </c>
      <c r="C10" s="54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yH6eECZ+COeKD6TmYtEWQ1pqER/HGWnOyEdz1GRpxBDojK+DbOmMmoKPfNAJg8ikHzzXmmyAPWoxFFsSNYXUg==" saltValue="rpbw5Exmoj27D7PbHuXHL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6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2d7s5GkcDf4IwJtrk2WAAhj7wEgkYpu0vm/VGiWC72EDPjaKa0sunxba0TuDMh7VoQhdonTNQcqjb/NZRQuONQ==" saltValue="APgdVoREFlOkZU4X8sHo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238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6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45">
      <c r="A18" s="1"/>
      <c r="B18" s="25" t="s">
        <v>238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45">
      <c r="A26" s="1"/>
      <c r="B26" s="25" t="s">
        <v>238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45">
      <c r="A34" s="1"/>
      <c r="B34" s="25" t="s">
        <v>238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VvCTcZVATfzrCHWGZIFeek3k4EeKRUJFA8Iy37kIhq2cqwzkY5+tn998vCls2xN9VNJ9yQgBDrO77CTO28KVxw==" saltValue="rhuPUEQloZ3vNmCnwIMoP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7b3vvTsLAktWER6qZ6QdhUysv3wiIbxvD05/Vad08QNM5ROEg4T5grD+zsJL62BO9QNAwbIqvH5g2LsnjFeAAA==" saltValue="/7PPQtrBZwW1g9ZMcpcj3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6y8IVxOzZLFrot4sXU689DOxjBRV4QlV9B9kDydOa2vTZ+1JBCub6GVJfRghuMG5q5YIQRhuFxmOFNnCz7CTw==" saltValue="I7tGONMCzd8HGzo26Tc20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20"/>
      <c r="D8" s="1"/>
    </row>
    <row r="9" spans="1:4" x14ac:dyDescent="0.45">
      <c r="A9" s="1"/>
      <c r="B9" s="50" t="s">
        <v>141</v>
      </c>
      <c r="C9" s="26">
        <v>1.2699999999999999E-2</v>
      </c>
      <c r="D9" s="1"/>
    </row>
    <row r="10" spans="1:4" x14ac:dyDescent="0.45">
      <c r="A10" s="1"/>
      <c r="B10" s="50" t="s">
        <v>22</v>
      </c>
      <c r="C10" s="26">
        <v>1.7500000000000002E-2</v>
      </c>
      <c r="D10" s="1"/>
    </row>
    <row r="11" spans="1:4" x14ac:dyDescent="0.45">
      <c r="A11" s="1"/>
      <c r="B11" s="50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126</v>
      </c>
      <c r="C17" s="20"/>
      <c r="D17" s="1"/>
    </row>
    <row r="18" spans="1:4" x14ac:dyDescent="0.45">
      <c r="A18" s="1"/>
      <c r="B18" s="50" t="s">
        <v>143</v>
      </c>
      <c r="C18" s="23">
        <v>9.1000000000000004E-3</v>
      </c>
      <c r="D18" s="1"/>
    </row>
    <row r="19" spans="1:4" x14ac:dyDescent="0.45">
      <c r="A19" s="1"/>
      <c r="B19" s="50" t="s">
        <v>144</v>
      </c>
      <c r="C19" s="23">
        <v>1.77E-2</v>
      </c>
      <c r="D19" s="1"/>
    </row>
    <row r="20" spans="1:4" x14ac:dyDescent="0.45">
      <c r="A20" s="1"/>
      <c r="B20" s="50" t="s">
        <v>145</v>
      </c>
      <c r="C20" s="23">
        <v>8.6999999999999994E-3</v>
      </c>
      <c r="D20" s="1"/>
    </row>
    <row r="21" spans="1:4" x14ac:dyDescent="0.45">
      <c r="A21" s="1"/>
      <c r="B21" s="50" t="s">
        <v>146</v>
      </c>
      <c r="C21" s="36">
        <v>2.8400000000000002E-2</v>
      </c>
      <c r="D21" s="1"/>
    </row>
    <row r="22" spans="1:4" x14ac:dyDescent="0.45">
      <c r="A22" s="1"/>
      <c r="B22" s="50" t="s">
        <v>186</v>
      </c>
      <c r="C22" s="36">
        <v>2.75E-2</v>
      </c>
      <c r="D22" s="1"/>
    </row>
    <row r="23" spans="1:4" x14ac:dyDescent="0.45">
      <c r="A23" s="1"/>
      <c r="B23" s="46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6" t="s">
        <v>127</v>
      </c>
      <c r="C26" s="20"/>
      <c r="D26" s="1"/>
    </row>
    <row r="27" spans="1:4" x14ac:dyDescent="0.45">
      <c r="A27" s="1"/>
      <c r="B27" s="50" t="s">
        <v>147</v>
      </c>
      <c r="C27" s="26">
        <v>0.02</v>
      </c>
      <c r="D27" s="1"/>
    </row>
    <row r="28" spans="1:4" x14ac:dyDescent="0.45">
      <c r="A28" s="1"/>
      <c r="B28" s="46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qOUWTrpavdoXLu/OpoBJsBRvv8iV4C4SZoDTbuOwKOwhEg4W/imCkl6NHcluLHJZnbbXApUnPuNI7NbompoEwQ==" saltValue="9TUfz4lV88bHV87dywxYu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x14ac:dyDescent="0.45">
      <c r="A9" s="1"/>
      <c r="B9" s="49" t="s">
        <v>25</v>
      </c>
      <c r="C9" s="7">
        <f>'Fane 3. Omkostninger i ØR2020'!E20</f>
        <v>13014914.491310675</v>
      </c>
      <c r="D9" s="8" t="s">
        <v>3</v>
      </c>
      <c r="E9" s="1"/>
    </row>
    <row r="10" spans="1:5" x14ac:dyDescent="0.45">
      <c r="A10" s="1"/>
      <c r="B10" s="49" t="s">
        <v>245</v>
      </c>
      <c r="C10" s="7">
        <v>-24546.067275550515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158482.49477322854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-115574.80913215579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-131438.0514555338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-201287.32345794904</v>
      </c>
      <c r="D20" s="8" t="s">
        <v>3</v>
      </c>
      <c r="E20" s="1"/>
    </row>
    <row r="21" spans="1:5" ht="17.100000000000001" customHeight="1" x14ac:dyDescent="0.45">
      <c r="A21" s="1"/>
      <c r="B21" s="51" t="s">
        <v>20</v>
      </c>
      <c r="C21" s="10">
        <f>SUM(C9:C20)</f>
        <v>12700550.734762715</v>
      </c>
      <c r="D21" s="11" t="s">
        <v>3</v>
      </c>
      <c r="E21" s="1"/>
    </row>
    <row r="22" spans="1:5" ht="15" customHeight="1" x14ac:dyDescent="0.45">
      <c r="A22" s="1"/>
      <c r="B22" s="46" t="s">
        <v>12</v>
      </c>
      <c r="C22" s="47"/>
      <c r="D22" s="20"/>
      <c r="E22" s="1"/>
    </row>
    <row r="23" spans="1:5" ht="15" customHeight="1" x14ac:dyDescent="0.45">
      <c r="A23" s="1"/>
      <c r="B23" s="42" t="s">
        <v>12</v>
      </c>
      <c r="C23" s="10">
        <f>'Fane 6. Ikke-påvirkelige omk.'!C16</f>
        <v>9329393.3681491744</v>
      </c>
      <c r="D23" s="11" t="s">
        <v>3</v>
      </c>
      <c r="E23" s="1"/>
    </row>
    <row r="24" spans="1:5" ht="15" customHeight="1" x14ac:dyDescent="0.45">
      <c r="A24" s="1"/>
      <c r="B24" s="46" t="s">
        <v>99</v>
      </c>
      <c r="C24" s="47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7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45">
      <c r="A30" s="1"/>
      <c r="B30" s="38" t="s">
        <v>246</v>
      </c>
      <c r="C30" s="47"/>
      <c r="D30" s="20"/>
      <c r="E30" s="1"/>
    </row>
    <row r="31" spans="1:5" x14ac:dyDescent="0.45">
      <c r="A31" s="1"/>
      <c r="B31" s="39" t="s">
        <v>247</v>
      </c>
      <c r="C31" s="10">
        <v>812.57824526885815</v>
      </c>
      <c r="D31" s="11" t="s">
        <v>3</v>
      </c>
      <c r="E31" s="1"/>
    </row>
    <row r="32" spans="1:5" x14ac:dyDescent="0.45">
      <c r="A32" s="1"/>
      <c r="B32" s="46" t="s">
        <v>31</v>
      </c>
      <c r="C32" s="32">
        <f>SUM(C21,C23,C27,C29,C31)</f>
        <v>22030756.681157157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quXnnvVqI1iYd32HC7/3VKG90Sfop+0BwIUUNapxWN5dKU06RdHAIxzLl12ON382KQ7wCXuVTaCIBU4baaweeQ==" saltValue="3VwBr467ZUtWjLkHbruf1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ht="15" customHeight="1" x14ac:dyDescent="0.45">
      <c r="A9" s="1"/>
      <c r="B9" s="49" t="s">
        <v>26</v>
      </c>
      <c r="C9" s="7">
        <f>'Fane 2.1. Økonomisk ramme 2021'!C21</f>
        <v>12700550.734762715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0" t="s">
        <v>18</v>
      </c>
      <c r="C12" s="9">
        <f>SUM(C9:C11)*'Fane 12. Nøgletal'!C13</f>
        <v>154946.71896410512</v>
      </c>
      <c r="D12" s="8" t="s">
        <v>3</v>
      </c>
      <c r="E12" s="1"/>
    </row>
    <row r="13" spans="1:5" ht="15" customHeight="1" x14ac:dyDescent="0.45">
      <c r="A13" s="1"/>
      <c r="B13" s="40" t="s">
        <v>9</v>
      </c>
      <c r="C13" s="9">
        <f>-SUM(C9:C12)*'Fane 5. Individuelt eff. krav'!G10</f>
        <v>-112996.3122776088</v>
      </c>
      <c r="D13" s="8" t="s">
        <v>3</v>
      </c>
      <c r="E13" s="1"/>
    </row>
    <row r="14" spans="1:5" ht="15" customHeight="1" x14ac:dyDescent="0.45">
      <c r="A14" s="1"/>
      <c r="B14" s="40" t="s">
        <v>27</v>
      </c>
      <c r="C14" s="9">
        <f>-'Fane 4.1. Gen. krav - drift'!G37</f>
        <v>-130380.76376962548</v>
      </c>
      <c r="D14" s="8" t="s">
        <v>3</v>
      </c>
      <c r="E14" s="1"/>
    </row>
    <row r="15" spans="1:5" ht="15" customHeight="1" x14ac:dyDescent="0.45">
      <c r="A15" s="1"/>
      <c r="B15" s="40" t="s">
        <v>28</v>
      </c>
      <c r="C15" s="9">
        <f>-'Fane 4.2. Gen. krav - anlæg'!G37</f>
        <v>-198140.09551202229</v>
      </c>
      <c r="D15" s="8" t="s">
        <v>3</v>
      </c>
      <c r="E15" s="1"/>
    </row>
    <row r="16" spans="1:5" ht="15" customHeight="1" x14ac:dyDescent="0.45">
      <c r="A16" s="1"/>
      <c r="B16" s="41" t="s">
        <v>20</v>
      </c>
      <c r="C16" s="10">
        <f>SUM(C9:C15)</f>
        <v>12413980.282167563</v>
      </c>
      <c r="D16" s="11" t="s">
        <v>3</v>
      </c>
      <c r="E16" s="1"/>
    </row>
    <row r="17" spans="1:5" x14ac:dyDescent="0.45">
      <c r="A17" s="1"/>
      <c r="B17" s="46" t="s">
        <v>12</v>
      </c>
      <c r="C17" s="47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9443211.9672405943</v>
      </c>
      <c r="D18" s="11" t="s">
        <v>3</v>
      </c>
      <c r="E18" s="1"/>
    </row>
    <row r="19" spans="1:5" ht="15" customHeight="1" x14ac:dyDescent="0.45">
      <c r="A19" s="1"/>
      <c r="B19" s="46" t="s">
        <v>99</v>
      </c>
      <c r="C19" s="47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7"/>
      <c r="D23" s="20"/>
      <c r="E23" s="1"/>
    </row>
    <row r="24" spans="1:5" ht="15" customHeight="1" x14ac:dyDescent="0.45">
      <c r="A24" s="1"/>
      <c r="B24" s="52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6" t="s">
        <v>32</v>
      </c>
      <c r="C25" s="12">
        <f>SUM(C16,C18,C22,C24)</f>
        <v>21857192.249408156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4rWW4kelzXoBwgxq5Myq9oWqoQppvf9HUEKxHVsQ4qSauhPtFFmnOGVm1Nqdz7jw90bW3hIPZ/O7C/6/SjiNA==" saltValue="Sr23GWXl5yKiboKJ6CAA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165</v>
      </c>
      <c r="C8" s="7">
        <f>'Fane 2.2. Økonomisk ramme 2022'!C16</f>
        <v>12413980.282167563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151450.55944244427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-110446.70596310888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drift'!G43</f>
        <v>-129331.9809058626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anlæg'!G43</f>
        <v>-195042.07604864406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12130610.078692392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9558419.1532409303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109</v>
      </c>
      <c r="C22" s="12">
        <f>SUM(C15,C17,C21)</f>
        <v>21689029.231933322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g4USUvBtIDXOFOdJoE2zWWpSwIpAX0fdzrVSz2i5/qViNDVzDXVC4xxEsHNUMGIT5p0E6b+Ak9NfVCV8L9A7Mw==" saltValue="UE8bVJg04mKh3VP3Oej5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166</v>
      </c>
      <c r="C8" s="7">
        <f>'Fane 2.3. Økonomisk ramme 2023'!C15</f>
        <v>12130610.078692392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147993.44296004719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-107925.57214216296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drift'!G49</f>
        <v>-128291.63445145584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anlæg'!G49</f>
        <v>-191992.49566858547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11850393.819390234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9675031.8669104688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241</v>
      </c>
      <c r="C22" s="12">
        <f>SUM(C15,C17,C21)</f>
        <v>21525425.686300702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tLTDzBNKDm2ZckFvNPpxLGCLyd/DrEYJWnxGwEdsSqCZZNcQV+UoaPg3eitVutgkwejTvJfVWt3ho/I7UlGLQ==" saltValue="kAzbP+nUoLIEOuYYG29EP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167</v>
      </c>
      <c r="C8" s="47"/>
      <c r="D8" s="47"/>
      <c r="E8" s="47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13129250.977941528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0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221884.3415272118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-140252.31558997731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-132503.91293115198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-63464.599636936429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13014914.491310675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7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7812938.59419348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7"/>
      <c r="F23" s="47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1062263.7066792389</v>
      </c>
      <c r="F30" s="11" t="s">
        <v>3</v>
      </c>
      <c r="G30" s="1"/>
    </row>
    <row r="31" spans="1:7" x14ac:dyDescent="0.45">
      <c r="A31" s="1"/>
      <c r="B31" s="46" t="s">
        <v>232</v>
      </c>
      <c r="C31" s="47"/>
      <c r="D31" s="47"/>
      <c r="E31" s="47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45">
      <c r="A33" s="1"/>
      <c r="B33" s="46" t="s">
        <v>24</v>
      </c>
      <c r="C33" s="47"/>
      <c r="D33" s="47"/>
      <c r="E33" s="12">
        <f>SUM(E30,E26,E28,E22,E20,E32)</f>
        <v>21890116.792183392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q4QcFKo1lKjqDxxNKqQfhsOEjzCUkxb8kYMgDMxqmPRDKo5HkWWazSiqFXCNK1Qb9eSf7tKoNtmovmtvwlH9Qg==" saltValue="y6kWbfNTke7gLKq3zWZuUw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6721762.6951087052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134435.2539021741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6670986.499709853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133419.72999419706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6648051.6481238492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132961.03296247698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6625195.6465575993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132503.91293115198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6571902.5727766901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131438.0514555338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6519038.1884812741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130380.76376962548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6466599.04529313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129331.9809058626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6414581.7225727923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128291.63445145584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YqrIHbywvIxO3s4OnH6LGVStsWtoFmKn5psHedEVcrhCPWkwkcwxkfGvbeBPJzojUwW6+1+1jATOFjZvxszGKA==" saltValue="TP0QM9y5Hs1B/dzI/K0Al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6631757.7974003879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60348.995956343533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6654865.693222383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60559.277808323692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6705750.1938345563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386562.07475093572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144193.93154400997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62957.603941126661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7294781.5674639577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63464.599636936429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7319539.0348345106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0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201287.32345794904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7205094.3822553558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198140.09551202229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7092439.1290416019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195042.07604864406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6981545.2970394716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191992.49566858547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CYUfaXxuAfrqr4b6v5IQvr7EaAFcUbNPDC6ppXDYNghUSq069l/OSPo8VwRlZWPl47ABKLm4TgYKJjFH+oJrIw==" saltValue="7m8FIVtU4aPLB35aN6lZiQ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1.050489806551958E-2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8.7897269385597415E-3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FiDTaNF+jHKc4Nw8Eu5HtjoJEqow0mIsh+FpuEb0xi3HXhylK81yvBibNvH/KdoxBsSVDApanihuMTtdUU+9Q==" saltValue="lRG5a6UT794G1vI0rmLd7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2020-10-20T06:05:33Z</dcterms:modified>
</cp:coreProperties>
</file>