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bybro Vand a.m.b.a. (V21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9" i="2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17" i="2" s="1"/>
  <c r="E29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<sst xmlns="http://schemas.openxmlformats.org/spreadsheetml/2006/main" count="415" uniqueCount="161">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</sst>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ek5NGK9z/G2fyz8AA8pKoDQA8zJpdDb3St0b53mKOduWJmD2QdrjOERcHQb7PKIR4h0L+V1I7edlSqc+bBKgQ==" saltValue="9oS6/k3TzgsO6/XPovLITw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h23Db3yHKyCrZTOmKRn0fVFPhvefNaDPnEVTPVDhfY5APLBqYORrx02num9DSW604F08O7vJERteUcyNEAoHaQ==" saltValue="potGK0QAZhMXza4Z0/YZ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GR23SA5Z3lBTB6elDUWbdR6IujFGRxaZoSlnqluRL+1jcp8RAcwttyncbiDHfUY7wSsfUmd8HaSW6iDPd/LVQ==" saltValue="8LtLMoACDBMi4S6U2PrV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QTvyXfJWg7dUQC2ELkqg1DbsXBHEulTwo3O/A29XEKlusdkUNchSXDtV1uVAFp70+KoQWMYgTM7msIptOrgMqw==" saltValue="yxfwIc+fQvloVML/bkHqN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Go/w36O2c+kzYUQoJ/Ik4c1MncXkrdcocEYr8bdNMkOFg4lxfGl29ih9rXLKklh8jsseKv6mnvJjKp8jwl/KpA==" saltValue="KU/ZF+EKnVMfLtNosJu9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TmWajH8EWFypuVgzOE64LeRpeQ9eJ0D1UhIltVDyXbvSJxtHC8hv9Lz+j6A7mgKkT91E6LyRqY+tD56S2rIEOw==" saltValue="hDUmMEKrqzbcWElcKpa5Tg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34" t="s">
        <v>26</v>
      </c>
      <c r="C9" s="34"/>
      <c r="D9" s="34"/>
      <c r="E9" s="7">
        <f>'Fane 3. Omkostninger i ØR2020'!E16</f>
        <v>5388624.1374541083</v>
      </c>
      <c r="F9" s="34" t="s">
        <v>3</v>
      </c>
      <c r="G9" s="1"/>
    </row>
    <row r="10" spans="1:7" x14ac:dyDescent="0.45">
      <c r="A10" s="1"/>
      <c r="B10" s="34" t="s">
        <v>157</v>
      </c>
      <c r="C10" s="34"/>
      <c r="D10" s="34"/>
      <c r="E10" s="7">
        <v>-5619.5353570735952</v>
      </c>
      <c r="F10" s="34" t="s">
        <v>3</v>
      </c>
      <c r="G10" s="1"/>
    </row>
    <row r="11" spans="1:7" ht="17.100000000000001" customHeight="1" x14ac:dyDescent="0.45">
      <c r="A11" s="1"/>
      <c r="B11" s="34" t="s">
        <v>120</v>
      </c>
      <c r="C11" s="34"/>
      <c r="D11" s="34"/>
      <c r="E11" s="7">
        <v>172404.84680930924</v>
      </c>
      <c r="F11" s="34" t="s">
        <v>3</v>
      </c>
      <c r="G11" s="1"/>
    </row>
    <row r="12" spans="1:7" ht="17.100000000000001" customHeight="1" x14ac:dyDescent="0.4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45">
      <c r="A15" s="1"/>
      <c r="B15" s="27" t="s">
        <v>18</v>
      </c>
      <c r="C15" s="34"/>
      <c r="D15" s="34"/>
      <c r="E15" s="8">
        <f>SUM(E9:E14)*'Fane 10. Nøgletal'!C13</f>
        <v>67775.995276657399</v>
      </c>
      <c r="F15" s="34" t="s">
        <v>3</v>
      </c>
      <c r="G15" s="1"/>
    </row>
    <row r="16" spans="1:7" ht="17.100000000000001" customHeight="1" x14ac:dyDescent="0.45">
      <c r="A16" s="1"/>
      <c r="B16" s="27" t="s">
        <v>72</v>
      </c>
      <c r="C16" s="34"/>
      <c r="D16" s="34"/>
      <c r="E16" s="8">
        <f>-SUM(E9:E15)*'Fane 10. Nøgletal'!C18</f>
        <v>-95594.152551111023</v>
      </c>
      <c r="F16" s="34" t="s">
        <v>3</v>
      </c>
      <c r="G16" s="1"/>
    </row>
    <row r="17" spans="1:7" ht="15" customHeight="1" x14ac:dyDescent="0.45">
      <c r="A17" s="1"/>
      <c r="B17" s="41" t="s">
        <v>20</v>
      </c>
      <c r="C17" s="38"/>
      <c r="D17" s="38"/>
      <c r="E17" s="9">
        <f>SUM(E9:E16)</f>
        <v>5527591.2916318905</v>
      </c>
      <c r="F17" s="40" t="s">
        <v>3</v>
      </c>
      <c r="G17" s="1"/>
    </row>
    <row r="18" spans="1:7" ht="15" customHeight="1" x14ac:dyDescent="0.4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45">
      <c r="A19" s="1"/>
      <c r="B19" s="40" t="s">
        <v>12</v>
      </c>
      <c r="C19" s="40"/>
      <c r="D19" s="40"/>
      <c r="E19" s="9">
        <f>'Fane 4. Ikke-påvirkelige omk.'!C14</f>
        <v>2815063.0208460195</v>
      </c>
      <c r="F19" s="40" t="s">
        <v>3</v>
      </c>
      <c r="G19" s="1"/>
    </row>
    <row r="20" spans="1:7" ht="15" customHeight="1" x14ac:dyDescent="0.4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4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4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4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45">
      <c r="A24" s="1"/>
      <c r="B24" s="39" t="s">
        <v>124</v>
      </c>
      <c r="C24" s="39"/>
      <c r="D24" s="39"/>
      <c r="E24" s="39"/>
      <c r="F24" s="39"/>
      <c r="G24" s="1"/>
    </row>
    <row r="25" spans="1:7" x14ac:dyDescent="0.45">
      <c r="A25" s="1"/>
      <c r="B25" s="41" t="s">
        <v>36</v>
      </c>
      <c r="C25" s="38"/>
      <c r="D25" s="38"/>
      <c r="E25" s="9">
        <f>'Fane 5. Kontrol af ØR2019'!E42</f>
        <v>432419.91984931519</v>
      </c>
      <c r="F25" s="40" t="s">
        <v>3</v>
      </c>
      <c r="G25" s="1"/>
    </row>
    <row r="26" spans="1:7" x14ac:dyDescent="0.45">
      <c r="A26" s="1"/>
      <c r="B26" s="32" t="s">
        <v>125</v>
      </c>
      <c r="C26" s="38"/>
      <c r="D26" s="38"/>
      <c r="E26" s="9">
        <f>'Fane 5. Kontrol af ØR2019'!E43</f>
        <v>0</v>
      </c>
      <c r="F26" s="40" t="s">
        <v>3</v>
      </c>
      <c r="G26" s="1"/>
    </row>
    <row r="27" spans="1:7" x14ac:dyDescent="0.45">
      <c r="A27" s="1"/>
      <c r="B27" s="39" t="s">
        <v>158</v>
      </c>
      <c r="C27" s="39"/>
      <c r="D27" s="39"/>
      <c r="E27" s="39"/>
      <c r="F27" s="39"/>
      <c r="G27" s="1"/>
    </row>
    <row r="28" spans="1:7" x14ac:dyDescent="0.45">
      <c r="A28" s="1"/>
      <c r="B28" s="32" t="s">
        <v>159</v>
      </c>
      <c r="C28" s="38"/>
      <c r="D28" s="38"/>
      <c r="E28" s="9">
        <v>391.3901320240588</v>
      </c>
      <c r="F28" s="40" t="s">
        <v>3</v>
      </c>
      <c r="G28" s="1"/>
    </row>
    <row r="29" spans="1:7" x14ac:dyDescent="0.45">
      <c r="A29" s="1"/>
      <c r="B29" s="39" t="s">
        <v>28</v>
      </c>
      <c r="C29" s="39"/>
      <c r="D29" s="39"/>
      <c r="E29" s="10">
        <f>SUM(E17,E19,E23,E25,E26,E28)</f>
        <v>8775465.6224592496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DxB6d8uFtjGrqnQddAvg9/NdFAmYsi5qy6gN2vo1MzA4I2MGJPvkFYc78LfvkMoSn4F8b0rWNUYUITeIDHGLrw==" saltValue="cSiqKziM2loXIoVNKaqt+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2021'!E17</f>
        <v>5527591.2916318905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67436.613757909072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-95115.474391626602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5499912.4309981735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omk.'!C14*(1+'Fane 10. Nøgletal'!C13)</f>
        <v>2849406.7897003409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ØR2019'!E42</f>
        <v>432419.91984931519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8781739.1405478306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ClYnPX33hbGZGnwk/XqPAERLMsPi97sjSp3hAGZbuuexz1VxkFn3Gf6z5Nemg2+tgecdWdYQUnLSkH2GCUSKWg==" saltValue="Svwz+ZCYGj+++LyE/wQb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5499912.4309981735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67098.931658177724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-94639.19316515798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5472372.1694911933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Nøgletal'!C13)^2</f>
        <v>2884169.552534685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8356541.7220258787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FnR8ePvGKv+6jPk5VudYQLfuQcl+6RGfkoOjejE+6G4pl3J4rU7vHG+F/TV8rhCU2IsBgfAq+7LPqTGl+ptMA==" saltValue="WEXa1uQ+vZ+Dn4puRiu1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5472372.1694911933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66762.940467792563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-94165.296869302765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5444969.8130896827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Nøgletal'!C13)^3</f>
        <v>2919356.4210756086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8364326.2341652913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Wr3h/iXplUu9DZC/O7XCnBsxfm4iXyrrJHOYSQgLt74HYY2vFFUWQxqiDXv+CizPUFqjbjySGF8FK+aXXlrAnQ==" saltValue="NsVIasEx4wNFn40NSXwAl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1" t="s">
        <v>24</v>
      </c>
      <c r="C9" s="81"/>
      <c r="D9" s="81"/>
      <c r="E9" s="7">
        <v>5413069.015822662</v>
      </c>
      <c r="F9" s="34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68745.9765009478</v>
      </c>
      <c r="F14" s="34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-93190.854869501374</v>
      </c>
      <c r="F15" s="34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5388624.1374541083</v>
      </c>
      <c r="F16" s="40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9"/>
      <c r="F17" s="39"/>
      <c r="G17" s="1"/>
    </row>
    <row r="18" spans="1:7" x14ac:dyDescent="0.45">
      <c r="A18" s="1"/>
      <c r="B18" s="73" t="s">
        <v>12</v>
      </c>
      <c r="C18" s="73"/>
      <c r="D18" s="73"/>
      <c r="E18" s="9">
        <v>2945045.8762876801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-52318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8281352.0137417885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fijd14e0f1D9js5I6jMXYUcuKawkRyUplNJgZ5U3wR0MT/dfj+WIUB48CdpB14FDKla9TZq3YL0LivEKrkso9A==" saltValue="NwBxtQnssLxmvjG6d/UnB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154</v>
      </c>
      <c r="C10" s="8">
        <v>2642690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10572</v>
      </c>
      <c r="D11" s="12" t="s">
        <v>3</v>
      </c>
      <c r="E11" s="1"/>
      <c r="F11" s="1"/>
    </row>
    <row r="12" spans="1:6" x14ac:dyDescent="0.45">
      <c r="A12" s="1"/>
      <c r="B12" s="46" t="s">
        <v>160</v>
      </c>
      <c r="C12" s="8">
        <v>94350.325485644382</v>
      </c>
      <c r="D12" s="12" t="s">
        <v>3</v>
      </c>
      <c r="E12" s="1"/>
      <c r="F12" s="1"/>
    </row>
    <row r="13" spans="1:6" x14ac:dyDescent="0.45">
      <c r="A13" s="1"/>
      <c r="B13" s="44" t="s">
        <v>101</v>
      </c>
      <c r="C13" s="10">
        <f>SUM(C10:C12)</f>
        <v>2747612.3254856444</v>
      </c>
      <c r="D13" s="11" t="s">
        <v>3</v>
      </c>
      <c r="E13" s="1"/>
      <c r="F13" s="1"/>
    </row>
    <row r="14" spans="1:6" x14ac:dyDescent="0.45">
      <c r="A14" s="1"/>
      <c r="B14" s="44" t="s">
        <v>102</v>
      </c>
      <c r="C14" s="10">
        <f>C13*(1+'Fane 10. Nøgletal'!C13)^2</f>
        <v>2815063.0208460195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+FOypgaioIwc9n01qvK1B17gO9bKfGPReoKDIL+ZIXVlOw+6T1PswWSAKmmBW+k6Eplt5TA0yl7R82j02ulZbw==" saltValue="BOT1nb7wYwu2h5IkhOuMe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ht="15" customHeight="1" x14ac:dyDescent="0.45">
      <c r="A5" s="1"/>
      <c r="B5" s="33"/>
      <c r="C5" s="33"/>
      <c r="D5" s="33"/>
      <c r="E5" s="33"/>
      <c r="F5" s="33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86" t="s">
        <v>34</v>
      </c>
      <c r="C7" s="86"/>
      <c r="D7" s="86"/>
      <c r="E7" s="8">
        <v>563602.84666666668</v>
      </c>
      <c r="F7" s="12" t="s">
        <v>3</v>
      </c>
      <c r="G7" s="1"/>
    </row>
    <row r="8" spans="1:7" ht="15" customHeight="1" x14ac:dyDescent="0.45">
      <c r="A8" s="1"/>
      <c r="B8" s="86" t="s">
        <v>35</v>
      </c>
      <c r="C8" s="86"/>
      <c r="D8" s="86"/>
      <c r="E8" s="8">
        <v>301236.99303196371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864839.83969863039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86" t="s">
        <v>63</v>
      </c>
      <c r="C15" s="86"/>
      <c r="D15" s="86"/>
      <c r="E15" s="8">
        <v>7616915.2291931789</v>
      </c>
      <c r="F15" s="12" t="s">
        <v>3</v>
      </c>
      <c r="G15" s="1"/>
    </row>
    <row r="16" spans="1:7" x14ac:dyDescent="0.45">
      <c r="A16" s="1"/>
      <c r="B16" s="86" t="s">
        <v>64</v>
      </c>
      <c r="C16" s="86"/>
      <c r="D16" s="86"/>
      <c r="E16" s="8">
        <v>6879192</v>
      </c>
      <c r="F16" s="12" t="s">
        <v>3</v>
      </c>
      <c r="G16" s="1"/>
    </row>
    <row r="17" spans="1:7" x14ac:dyDescent="0.4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45">
      <c r="A18" s="1"/>
      <c r="B18" s="87" t="s">
        <v>136</v>
      </c>
      <c r="C18" s="87"/>
      <c r="D18" s="87"/>
      <c r="E18" s="9">
        <f>E15-(E16-E17)</f>
        <v>737723.22919317894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86" t="s">
        <v>45</v>
      </c>
      <c r="C23" s="86"/>
      <c r="D23" s="86"/>
      <c r="E23" s="8">
        <v>8190976.8714733319</v>
      </c>
      <c r="F23" s="12" t="s">
        <v>3</v>
      </c>
      <c r="G23" s="1"/>
    </row>
    <row r="24" spans="1:7" ht="15" customHeight="1" x14ac:dyDescent="0.45">
      <c r="A24" s="1"/>
      <c r="B24" s="86" t="s">
        <v>46</v>
      </c>
      <c r="C24" s="86"/>
      <c r="D24" s="86"/>
      <c r="E24" s="8">
        <v>7978824</v>
      </c>
      <c r="F24" s="12" t="s">
        <v>3</v>
      </c>
      <c r="G24" s="1"/>
    </row>
    <row r="25" spans="1:7" ht="15" customHeight="1" x14ac:dyDescent="0.4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45">
      <c r="A26" s="1"/>
      <c r="B26" s="87" t="s">
        <v>137</v>
      </c>
      <c r="C26" s="87"/>
      <c r="D26" s="87"/>
      <c r="E26" s="9">
        <f>E23-(E24-E25)</f>
        <v>212152.87147333194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86" t="s">
        <v>128</v>
      </c>
      <c r="C31" s="86"/>
      <c r="D31" s="86"/>
      <c r="E31" s="8">
        <v>7726410.656979518</v>
      </c>
      <c r="F31" s="12" t="s">
        <v>3</v>
      </c>
      <c r="G31" s="1"/>
    </row>
    <row r="32" spans="1:7" x14ac:dyDescent="0.45">
      <c r="A32" s="1"/>
      <c r="B32" s="86" t="s">
        <v>129</v>
      </c>
      <c r="C32" s="86"/>
      <c r="D32" s="86"/>
      <c r="E32" s="8">
        <v>7802646</v>
      </c>
      <c r="F32" s="12" t="s">
        <v>3</v>
      </c>
      <c r="G32" s="1"/>
    </row>
    <row r="33" spans="1:7" x14ac:dyDescent="0.4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45">
      <c r="A34" s="1"/>
      <c r="B34" s="87" t="s">
        <v>138</v>
      </c>
      <c r="C34" s="87"/>
      <c r="D34" s="87"/>
      <c r="E34" s="9">
        <f>E31-(E32-E33)</f>
        <v>-76235.343020481989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91" t="s">
        <v>36</v>
      </c>
      <c r="C39" s="91"/>
      <c r="D39" s="91"/>
      <c r="E39" s="8">
        <f>E9</f>
        <v>864839.83969863039</v>
      </c>
      <c r="F39" s="12" t="s">
        <v>3</v>
      </c>
      <c r="G39" s="1"/>
    </row>
    <row r="40" spans="1:7" x14ac:dyDescent="0.45">
      <c r="A40" s="1"/>
      <c r="B40" s="91" t="s">
        <v>135</v>
      </c>
      <c r="C40" s="91"/>
      <c r="D40" s="91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45">
      <c r="A42" s="1"/>
      <c r="B42" s="87" t="s">
        <v>133</v>
      </c>
      <c r="C42" s="87"/>
      <c r="D42" s="87"/>
      <c r="E42" s="9">
        <f>SUM(E39)/E41</f>
        <v>432419.91984931519</v>
      </c>
      <c r="F42" s="15" t="s">
        <v>3</v>
      </c>
      <c r="G42" s="1"/>
    </row>
    <row r="43" spans="1:7" x14ac:dyDescent="0.45">
      <c r="A43" s="1"/>
      <c r="B43" s="87" t="s">
        <v>134</v>
      </c>
      <c r="C43" s="87"/>
      <c r="D43" s="87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9QL4OZyW4PmQf/jN4PkfF5QqP3Wx9WIcfvGwaeOtoD14Kgep4Bb6MzuSqoDp/ARKohx7mgyIXrdg0N7FxTt+pQ==" saltValue="o8M0CLcLGJwihwGjC7uMWA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7" t="s">
        <v>156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/rSGOLJMTcgcv4ZwFOvUNGf9jv3DS6pXIRgGQ+izjAWWUGQc/c9UY8/Oa2yfHszk4DAnikvG3XXtfFLKWslDw==" saltValue="kBIYt6PC72De3abEyCf5H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2020-10-19T07:18:50Z</dcterms:modified>
</cp:coreProperties>
</file>