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Favrskov Spildevand AS (S017)\ØR2027\"/>
    </mc:Choice>
  </mc:AlternateContent>
  <xr:revisionPtr revIDLastSave="0" documentId="13_ncr:1_{8B5F3347-7247-4E34-94AD-4D1CFD7AE917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10-tillæg'!$B$9:$B$12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E12" i="8"/>
  <c r="C12" i="7" s="1"/>
  <c r="E11" i="8"/>
  <c r="C11" i="7" s="1"/>
  <c r="E10" i="8"/>
  <c r="C10" i="7" s="1"/>
  <c r="E9" i="8"/>
  <c r="C25" i="7"/>
  <c r="C18" i="3" s="1"/>
  <c r="C16" i="6"/>
  <c r="C12" i="3" l="1"/>
  <c r="C12" i="11"/>
  <c r="C19" i="3" s="1"/>
  <c r="C16" i="12"/>
  <c r="C20" i="3" s="1"/>
  <c r="C13" i="3"/>
  <c r="C9" i="7"/>
  <c r="C20" i="7" s="1"/>
  <c r="C11" i="4" s="1"/>
  <c r="C12" i="4" s="1"/>
  <c r="C15" i="4" s="1"/>
  <c r="C19" i="4" s="1"/>
  <c r="C24" i="4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<sst xmlns="http://schemas.openxmlformats.org/spreadsheetml/2006/main" count="338" uniqueCount="158">
  <si>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</si>
  <si>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</si>
  <si>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</si>
  <si>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</si>
  <si>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</si>
  <si>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</si>
  <si>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</si>
  <si>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</si>
  <si>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</si>
  <si>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</si>
  <si>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</si>
  <si>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</si>
  <si>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</si>
  <si>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</si>
  <si>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</si>
  <si>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</si>
  <si>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</si>
  <si>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</si>
  <si>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</si>
  <si>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</si>
  <si>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</si>
  <si>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</si>
  <si>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</si>
  <si>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</si>
  <si>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</si>
  <si>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</si>
  <si>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</si>
  <si>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</si>
  <si>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</si>
  <si>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</si>
  <si>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</si>
  <si>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</si>
  <si>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</si>
  <si>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</si>
  <si>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</si>
  <si>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</si>
  <si>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</si>
  <si>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</si>
  <si>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</si>
  <si>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</si>
  <si>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</si>
  <si>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</si>
  <si>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</si>
  <si>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</si>
  <si>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</si>
  <si>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</si>
  <si>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</si>
  <si>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</si>
  <si>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</si>
  <si>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</si>
  <si>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</si>
  <si>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</si>
  <si>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</si>
  <si>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</si>
  <si>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</si>
  <si>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</si>
  <si>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</si>
  <si>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</si>
  <si>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</si>
  <si>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</si>
  <si>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</si>
  <si>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</si>
  <si>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</si>
  <si>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</si>
  <si>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</si>
  <si>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</si>
  <si>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</si>
  <si>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</si>
  <si>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</si>
  <si>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</si>
  <si>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</si>
  <si>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</si>
  <si>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</si>
  <si>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</si>
  <si>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</si>
  <si>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</si>
  <si>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</si>
  <si>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</si>
  <si>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</si>
  <si>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</si>
  <si>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</si>
  <si>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</si>
  <si>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</si>
  <si>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</si>
  <si>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</si>
  <si>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</si>
  <si>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</si>
  <si>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</si>
  <si>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</si>
  <si>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</si>
  <si>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</si>
  <si>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</si>
  <si>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</si>
  <si>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</si>
  <si>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</si>
  <si>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</si>
  <si>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</si>
  <si>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</si>
  <si>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</si>
  <si>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</si>
  <si>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</si>
  <si>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</si>
  <si>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</si>
  <si>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</si>
  <si>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</si>
  <si>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</si>
  <si>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</si>
  <si>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</si>
  <si>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</si>
  <si>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</si>
  <si>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</si>
  <si>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</si>
  <si>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</si>
  <si>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</si>
  <si>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</si>
  <si>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</si>
  <si>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</si>
  <si>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</si>
  <si>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</si>
  <si>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</si>
  <si>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</si>
  <si>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</si>
  <si>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</si>
  <si>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</si>
  <si>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</si>
  <si>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</si>
  <si>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</si>
  <si>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</si>
  <si>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</si>
  <si>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</si>
  <si>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</si>
  <si>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</si>
  <si>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</si>
  <si>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</si>
  <si>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</si>
  <si>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</si>
  <si>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</si>
  <si>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</si>
  <si>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</si>
  <si>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Køb af ydelser og produkter fra andre vandselskaber reguleret af vandsektorloven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</si>
  <si>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</si>
  <si>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</si>
  <si>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</si>
  <si>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</si>
  <si>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</si>
  <si>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</si>
  <si>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</si>
  <si>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</si>
  <si>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</si>
  <si>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Erstatninger</t>
  </si>
  <si>
    <t>Gebyr til Miljøstyrelsen</t>
  </si>
  <si>
    <t>NIS2</t>
  </si>
  <si>
    <t>Separatkloakering</t>
  </si>
  <si>
    <t>Strømpeforing</t>
  </si>
  <si>
    <t>Flytning af forsyningsledning</t>
  </si>
  <si>
    <t>Udvidelser</t>
  </si>
  <si>
    <t>PFAS</t>
  </si>
  <si>
    <t>Økonomisk ramme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</si>
</sst>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16" fillId="0" borderId="1" xfId="0" applyFont="1" applyBorder="1" applyAlignment="1">
      <alignment horizontal="left" wrapText="1"/>
    </xf>
    <xf numFmtId="0" fontId="19" fillId="5" borderId="1" xfId="0" applyFont="1" applyFill="1" applyBorder="1"/>
    <xf numFmtId="3" fontId="19" fillId="5" borderId="4" xfId="0" applyNumberFormat="1" applyFont="1" applyFill="1" applyBorder="1"/>
    <xf numFmtId="0" fontId="19" fillId="5" borderId="3" xfId="0" applyFont="1" applyFill="1" applyBorder="1"/>
    <xf numFmtId="0" fontId="3" fillId="2" borderId="0" xfId="0" quotePrefix="1" applyFont="1" applyFill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6" fillId="4" borderId="4" xfId="0" applyNumberFormat="1" applyFont="1" applyFill="1" applyBorder="1" applyAlignment="1">
      <alignment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1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0" fontId="16" fillId="4" borderId="5" xfId="0" applyFont="1" applyFill="1" applyBorder="1" applyAlignment="1">
      <alignment wrapText="1"/>
    </xf>
    <xf numFmtId="3" fontId="16" fillId="4" borderId="5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5" xfId="0" applyNumberFormat="1" applyFont="1" applyFill="1" applyBorder="1" applyAlignment="1">
      <alignment wrapText="1"/>
    </xf>
    <xf numFmtId="3" fontId="16" fillId="4" borderId="5" xfId="0" applyNumberFormat="1" applyFont="1" applyFill="1" applyBorder="1"/>
    <xf numFmtId="0" fontId="16" fillId="4" borderId="5" xfId="0" applyFont="1" applyFill="1" applyBorder="1"/>
    <xf numFmtId="0" fontId="15" fillId="3" borderId="5" xfId="0" applyFont="1" applyFill="1" applyBorder="1" applyAlignment="1">
      <alignment wrapText="1"/>
    </xf>
    <xf numFmtId="3" fontId="15" fillId="3" borderId="5" xfId="0" applyNumberFormat="1" applyFont="1" applyFill="1" applyBorder="1"/>
    <xf numFmtId="0" fontId="15" fillId="3" borderId="5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6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left" wrapText="1"/>
    </xf>
    <xf numFmtId="0" fontId="16" fillId="6" borderId="2" xfId="0" applyFont="1" applyFill="1" applyBorder="1" applyAlignment="1">
      <alignment horizontal="left" wrapText="1"/>
    </xf>
    <xf numFmtId="0" fontId="16" fillId="6" borderId="3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9"/>
      <c r="C3" s="9"/>
      <c r="D3" s="9"/>
      <c r="E3" s="9"/>
    </row>
    <row r="4" spans="1:5" ht="15" customHeight="1" x14ac:dyDescent="0.25">
      <c r="A4" s="9"/>
      <c r="B4" s="9"/>
      <c r="C4" s="9"/>
      <c r="D4" s="9"/>
      <c r="E4" s="9"/>
    </row>
    <row r="5" spans="1:5" ht="15" customHeight="1" x14ac:dyDescent="0.25">
      <c r="A5" s="9"/>
      <c r="B5" s="9"/>
      <c r="C5" s="9"/>
      <c r="D5" s="9"/>
      <c r="E5" s="9"/>
    </row>
    <row r="6" spans="1:5" ht="15" customHeight="1" x14ac:dyDescent="0.25">
      <c r="A6" s="9"/>
      <c r="B6" s="10"/>
      <c r="C6" s="107" t="s">
        <v>0</v>
      </c>
      <c r="D6" s="107"/>
      <c r="E6" s="10"/>
    </row>
    <row r="7" spans="1:5" ht="15" customHeight="1" x14ac:dyDescent="0.25">
      <c r="A7" s="9"/>
      <c r="B7" s="10"/>
      <c r="C7" s="107"/>
      <c r="D7" s="107"/>
      <c r="E7" s="10"/>
    </row>
    <row r="8" spans="1:5" ht="15.75" customHeight="1" x14ac:dyDescent="0.25">
      <c r="A8" s="9"/>
      <c r="B8" s="11"/>
      <c r="C8" s="108" t="s">
        <v>1</v>
      </c>
      <c r="D8" s="108"/>
      <c r="E8" s="11"/>
    </row>
    <row r="9" spans="1:5" ht="15" customHeight="1" x14ac:dyDescent="0.25">
      <c r="A9" s="9"/>
      <c r="B9" s="12"/>
      <c r="C9" s="13"/>
      <c r="D9" s="13"/>
      <c r="E9" s="12"/>
    </row>
    <row r="10" spans="1:5" ht="15" customHeight="1" x14ac:dyDescent="0.25">
      <c r="A10" s="9"/>
      <c r="B10" s="12"/>
      <c r="C10" s="13"/>
      <c r="D10" s="13"/>
      <c r="E10" s="12"/>
    </row>
    <row r="11" spans="1:5" ht="15" customHeight="1" x14ac:dyDescent="0.25">
      <c r="A11" s="9"/>
      <c r="B11" s="12"/>
      <c r="C11" s="109" t="s">
        <v>2</v>
      </c>
      <c r="D11" s="109"/>
      <c r="E11" s="12"/>
    </row>
    <row r="12" spans="1:5" ht="15" customHeight="1" x14ac:dyDescent="0.25">
      <c r="A12" s="9"/>
      <c r="B12" s="9"/>
      <c r="C12" s="9"/>
      <c r="D12" s="14"/>
      <c r="E12" s="12"/>
    </row>
    <row r="13" spans="1:5" ht="15" customHeight="1" x14ac:dyDescent="0.25">
      <c r="A13" s="9"/>
      <c r="B13" s="15" t="s">
        <v>3</v>
      </c>
      <c r="C13" s="105" t="s">
        <v>4</v>
      </c>
      <c r="D13" s="105"/>
      <c r="E13" s="12"/>
    </row>
    <row r="14" spans="1:5" ht="6.95" customHeight="1" x14ac:dyDescent="0.25">
      <c r="A14" s="9"/>
      <c r="B14" s="15"/>
      <c r="C14" s="1"/>
      <c r="D14" s="14"/>
      <c r="E14" s="12"/>
    </row>
    <row r="15" spans="1:5" ht="15" customHeight="1" x14ac:dyDescent="0.25">
      <c r="A15" s="9"/>
      <c r="B15" s="15" t="s">
        <v>5</v>
      </c>
      <c r="C15" s="105" t="s">
        <v>6</v>
      </c>
      <c r="D15" s="105"/>
      <c r="E15" s="12"/>
    </row>
    <row r="16" spans="1:5" ht="6.95" customHeight="1" x14ac:dyDescent="0.25">
      <c r="A16" s="9"/>
      <c r="B16" s="15"/>
      <c r="C16" s="1"/>
      <c r="D16" s="14"/>
      <c r="E16" s="16"/>
    </row>
    <row r="17" spans="1:5" ht="15" customHeight="1" x14ac:dyDescent="0.25">
      <c r="A17" s="9"/>
      <c r="B17" s="15" t="s">
        <v>7</v>
      </c>
      <c r="C17" s="105" t="s">
        <v>8</v>
      </c>
      <c r="D17" s="105"/>
      <c r="E17" s="12"/>
    </row>
    <row r="18" spans="1:5" ht="6.95" customHeight="1" x14ac:dyDescent="0.25">
      <c r="A18" s="9"/>
      <c r="B18" s="15"/>
      <c r="C18" s="1"/>
      <c r="D18" s="14"/>
      <c r="E18" s="12"/>
    </row>
    <row r="19" spans="1:5" ht="15" customHeight="1" x14ac:dyDescent="0.25">
      <c r="A19" s="9"/>
      <c r="B19" s="15" t="s">
        <v>9</v>
      </c>
      <c r="C19" s="105" t="s">
        <v>10</v>
      </c>
      <c r="D19" s="105"/>
      <c r="E19" s="12"/>
    </row>
    <row r="20" spans="1:5" ht="6.95" customHeight="1" x14ac:dyDescent="0.25">
      <c r="A20" s="9"/>
      <c r="B20" s="15"/>
      <c r="C20" s="1"/>
      <c r="D20" s="14"/>
      <c r="E20" s="12"/>
    </row>
    <row r="21" spans="1:5" ht="15" customHeight="1" x14ac:dyDescent="0.25">
      <c r="A21" s="9"/>
      <c r="B21" s="15" t="s">
        <v>11</v>
      </c>
      <c r="C21" s="105" t="s">
        <v>12</v>
      </c>
      <c r="D21" s="105"/>
      <c r="E21" s="12"/>
    </row>
    <row r="22" spans="1:5" ht="6.95" customHeight="1" x14ac:dyDescent="0.25">
      <c r="A22" s="9"/>
      <c r="B22" s="15"/>
      <c r="C22" s="1"/>
      <c r="D22" s="14"/>
      <c r="E22" s="12"/>
    </row>
    <row r="23" spans="1:5" ht="15" customHeight="1" x14ac:dyDescent="0.25">
      <c r="A23" s="9"/>
      <c r="B23" s="17" t="s">
        <v>13</v>
      </c>
      <c r="C23" s="106" t="s">
        <v>14</v>
      </c>
      <c r="D23" s="106"/>
      <c r="E23" s="12"/>
    </row>
    <row r="24" spans="1:5" ht="6.95" customHeight="1" x14ac:dyDescent="0.25">
      <c r="A24" s="9"/>
      <c r="B24" s="15"/>
      <c r="C24" s="1"/>
      <c r="D24" s="14"/>
      <c r="E24" s="12"/>
    </row>
    <row r="25" spans="1:5" ht="15" customHeight="1" x14ac:dyDescent="0.25">
      <c r="A25" s="9"/>
      <c r="B25" s="15" t="s">
        <v>15</v>
      </c>
      <c r="C25" s="105" t="s">
        <v>16</v>
      </c>
      <c r="D25" s="105"/>
      <c r="E25" s="12"/>
    </row>
    <row r="26" spans="1:5" ht="6.95" customHeight="1" x14ac:dyDescent="0.25">
      <c r="A26" s="9"/>
      <c r="B26" s="15"/>
      <c r="C26" s="1"/>
      <c r="D26" s="14"/>
      <c r="E26" s="12"/>
    </row>
    <row r="27" spans="1:5" ht="15" customHeight="1" x14ac:dyDescent="0.25">
      <c r="A27" s="9"/>
      <c r="B27" s="15" t="s">
        <v>17</v>
      </c>
      <c r="C27" s="105" t="s">
        <v>18</v>
      </c>
      <c r="D27" s="105"/>
      <c r="E27" s="12"/>
    </row>
    <row r="28" spans="1:5" ht="6.95" customHeight="1" x14ac:dyDescent="0.25">
      <c r="A28" s="9"/>
      <c r="B28" s="15"/>
      <c r="C28" s="1"/>
      <c r="D28" s="14"/>
      <c r="E28" s="12"/>
    </row>
    <row r="29" spans="1:5" ht="15" customHeight="1" x14ac:dyDescent="0.25">
      <c r="A29" s="9"/>
      <c r="B29" s="15" t="s">
        <v>19</v>
      </c>
      <c r="C29" s="105" t="s">
        <v>20</v>
      </c>
      <c r="D29" s="105"/>
      <c r="E29" s="12"/>
    </row>
    <row r="30" spans="1:5" ht="6.95" customHeight="1" x14ac:dyDescent="0.25">
      <c r="A30" s="9"/>
      <c r="B30" s="15"/>
      <c r="C30" s="1"/>
      <c r="D30" s="14"/>
      <c r="E30" s="12"/>
    </row>
    <row r="31" spans="1:5" ht="15" customHeight="1" x14ac:dyDescent="0.25">
      <c r="A31" s="9"/>
      <c r="B31" s="15" t="s">
        <v>21</v>
      </c>
      <c r="C31" s="105" t="s">
        <v>22</v>
      </c>
      <c r="D31" s="105"/>
      <c r="E31" s="9"/>
    </row>
    <row r="32" spans="1:5" ht="6.95" customHeight="1" x14ac:dyDescent="0.25">
      <c r="A32" s="9"/>
      <c r="B32" s="15"/>
      <c r="C32" s="1"/>
      <c r="D32" s="14"/>
      <c r="E32" s="9"/>
    </row>
    <row r="33" spans="1:5" ht="15" customHeight="1" x14ac:dyDescent="0.25">
      <c r="A33" s="9"/>
      <c r="B33" s="15" t="s">
        <v>23</v>
      </c>
      <c r="C33" s="105" t="s">
        <v>24</v>
      </c>
      <c r="D33" s="105"/>
      <c r="E33" s="9"/>
    </row>
    <row r="34" spans="1:5" ht="6.95" customHeight="1" x14ac:dyDescent="0.25">
      <c r="A34" s="9"/>
      <c r="B34" s="15"/>
      <c r="C34" s="1"/>
      <c r="D34" s="14"/>
      <c r="E34" s="9"/>
    </row>
    <row r="35" spans="1:5" ht="15" customHeight="1" x14ac:dyDescent="0.25">
      <c r="A35" s="9"/>
      <c r="B35" s="15" t="s">
        <v>25</v>
      </c>
      <c r="C35" s="105" t="s">
        <v>26</v>
      </c>
      <c r="D35" s="105"/>
      <c r="E35" s="9"/>
    </row>
    <row r="36" spans="1:5" ht="6.95" customHeight="1" x14ac:dyDescent="0.25">
      <c r="A36" s="9"/>
      <c r="B36" s="15"/>
      <c r="C36" s="1"/>
      <c r="D36" s="14"/>
      <c r="E36" s="9"/>
    </row>
    <row r="37" spans="1:5" ht="15" customHeight="1" x14ac:dyDescent="0.25">
      <c r="A37" s="9"/>
      <c r="B37" s="15" t="s">
        <v>27</v>
      </c>
      <c r="C37" s="105" t="s">
        <v>28</v>
      </c>
      <c r="D37" s="105"/>
      <c r="E37" s="9"/>
    </row>
    <row r="38" spans="1:5" ht="15" customHeight="1" x14ac:dyDescent="0.25">
      <c r="A38" s="9"/>
      <c r="B38" s="9"/>
      <c r="C38" s="9"/>
      <c r="D38" s="14"/>
      <c r="E38" s="9"/>
    </row>
    <row r="39" spans="1:5" ht="15" customHeight="1" x14ac:dyDescent="0.25">
      <c r="A39" s="9"/>
      <c r="B39" s="9"/>
      <c r="C39" s="9"/>
      <c r="D39" s="14"/>
      <c r="E39" s="9"/>
    </row>
  </sheetData>
  <sheetProtection algorithmName="SHA-512" hashValue="Rzw0l0SJ0WAqj1rdrOJeNsC7QU5i687QNqZW97gCKQmk8cYq/WdKAEnEUF63DkaZBnX2MWr6XQ/ouUgjpb9GAQ==" saltValue="dCT0Z7sgtGzpy/quAejVdQ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56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4.25" customHeight="1" x14ac:dyDescent="0.25">
      <c r="A8" s="9"/>
      <c r="B8" s="120" t="s">
        <v>108</v>
      </c>
      <c r="C8" s="121"/>
      <c r="D8" s="122"/>
      <c r="E8" s="9"/>
    </row>
    <row r="9" spans="1:5" ht="15" customHeight="1" x14ac:dyDescent="0.25">
      <c r="A9" s="9"/>
      <c r="B9" s="90" t="s">
        <v>109</v>
      </c>
      <c r="C9" s="26"/>
      <c r="D9" s="39" t="s">
        <v>31</v>
      </c>
      <c r="E9" s="9"/>
    </row>
    <row r="10" spans="1:5" ht="15" customHeight="1" x14ac:dyDescent="0.25">
      <c r="A10" s="9"/>
      <c r="B10" s="91" t="s">
        <v>35</v>
      </c>
      <c r="C10" s="26">
        <f>-C9*'8. Nøgletal'!C24</f>
        <v>0</v>
      </c>
      <c r="D10" s="39" t="s">
        <v>31</v>
      </c>
      <c r="E10" s="9"/>
    </row>
    <row r="11" spans="1:5" ht="15" customHeight="1" x14ac:dyDescent="0.25">
      <c r="A11" s="9"/>
      <c r="B11" s="91" t="s">
        <v>44</v>
      </c>
      <c r="C11" s="26">
        <f>-C9*'8. Nøgletal'!C19</f>
        <v>0</v>
      </c>
      <c r="D11" s="39" t="s">
        <v>31</v>
      </c>
      <c r="E11" s="9"/>
    </row>
    <row r="12" spans="1:5" ht="26.25" customHeight="1" x14ac:dyDescent="0.25">
      <c r="A12" s="9"/>
      <c r="B12" s="72" t="s">
        <v>110</v>
      </c>
      <c r="C12" s="76">
        <f>SUM(C9:C11)*(1+'8. Nøgletal'!C9)*(1+'8. Nøgletal'!C10)</f>
        <v>0</v>
      </c>
      <c r="D12" s="77" t="s">
        <v>31</v>
      </c>
      <c r="E12" s="9"/>
    </row>
    <row r="13" spans="1:5" ht="15" customHeight="1" x14ac:dyDescent="0.25">
      <c r="A13" s="9"/>
      <c r="B13" s="9"/>
      <c r="C13" s="9"/>
      <c r="D13" s="9"/>
      <c r="E13" s="9"/>
    </row>
    <row r="14" spans="1:5" ht="15" customHeight="1" x14ac:dyDescent="0.25">
      <c r="A14" s="9"/>
      <c r="B14" s="9"/>
      <c r="C14" s="9"/>
      <c r="D14" s="9"/>
      <c r="E14" s="9"/>
    </row>
  </sheetData>
  <sheetProtection algorithmName="SHA-512" hashValue="KoH/J2Ma+GJ0s8YLsmuVGs/YXKiyuZjQ8BHbKdk6IzEfTwh+Ins6Ypzgy+TYTo+CFNIGzyV96OWKp0lrEjxjag==" saltValue="Jpf8K12Se53wbN0e2v4s9Q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111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20" t="s">
        <v>57</v>
      </c>
      <c r="C8" s="121"/>
      <c r="D8" s="122"/>
      <c r="E8" s="9"/>
    </row>
    <row r="9" spans="1:5" ht="26.25" x14ac:dyDescent="0.25">
      <c r="A9" s="9"/>
      <c r="B9" s="92" t="s">
        <v>112</v>
      </c>
      <c r="C9" s="93"/>
      <c r="D9" s="92" t="s">
        <v>31</v>
      </c>
      <c r="E9" s="9"/>
    </row>
    <row r="10" spans="1:5" ht="14.25" customHeight="1" x14ac:dyDescent="0.25">
      <c r="A10" s="9"/>
      <c r="B10" s="37" t="s">
        <v>113</v>
      </c>
      <c r="C10" s="22"/>
      <c r="D10" s="23" t="s">
        <v>31</v>
      </c>
      <c r="E10" s="9"/>
    </row>
    <row r="11" spans="1:5" ht="14.25" customHeight="1" x14ac:dyDescent="0.25">
      <c r="A11" s="9"/>
      <c r="B11" s="28" t="s">
        <v>58</v>
      </c>
      <c r="C11" s="29">
        <f>C10-C9</f>
        <v>0</v>
      </c>
      <c r="D11" s="30" t="s">
        <v>31</v>
      </c>
      <c r="E11" s="9"/>
    </row>
    <row r="12" spans="1:5" ht="14.25" customHeight="1" x14ac:dyDescent="0.25">
      <c r="A12" s="9"/>
      <c r="B12" s="120" t="s">
        <v>59</v>
      </c>
      <c r="C12" s="121"/>
      <c r="D12" s="122"/>
      <c r="E12" s="9"/>
    </row>
    <row r="13" spans="1:5" ht="26.25" customHeight="1" x14ac:dyDescent="0.25">
      <c r="A13" s="9"/>
      <c r="B13" s="92" t="s">
        <v>141</v>
      </c>
      <c r="C13" s="93"/>
      <c r="D13" s="92" t="s">
        <v>31</v>
      </c>
      <c r="E13" s="9"/>
    </row>
    <row r="14" spans="1:5" ht="14.25" customHeight="1" x14ac:dyDescent="0.25">
      <c r="A14" s="9"/>
      <c r="B14" s="37" t="s">
        <v>114</v>
      </c>
      <c r="C14" s="22"/>
      <c r="D14" s="23" t="s">
        <v>31</v>
      </c>
      <c r="E14" s="9"/>
    </row>
    <row r="15" spans="1:5" ht="14.25" customHeight="1" x14ac:dyDescent="0.25">
      <c r="A15" s="9"/>
      <c r="B15" s="28" t="s">
        <v>58</v>
      </c>
      <c r="C15" s="29">
        <f>C14-C13</f>
        <v>0</v>
      </c>
      <c r="D15" s="30" t="s">
        <v>31</v>
      </c>
      <c r="E15" s="9"/>
    </row>
    <row r="16" spans="1:5" ht="14.25" customHeight="1" x14ac:dyDescent="0.25">
      <c r="A16" s="9"/>
      <c r="B16" s="18" t="s">
        <v>60</v>
      </c>
      <c r="C16" s="76">
        <f>C11+C15</f>
        <v>0</v>
      </c>
      <c r="D16" s="77" t="s">
        <v>31</v>
      </c>
      <c r="E16" s="9"/>
    </row>
    <row r="17" spans="1:5" ht="15" customHeight="1" x14ac:dyDescent="0.25">
      <c r="A17" s="9"/>
      <c r="B17" s="9"/>
      <c r="C17" s="9"/>
      <c r="D17" s="9"/>
      <c r="E17" s="9"/>
    </row>
    <row r="18" spans="1:5" ht="15" customHeight="1" x14ac:dyDescent="0.25">
      <c r="A18" s="9"/>
      <c r="B18" s="9"/>
      <c r="C18" s="9"/>
      <c r="D18" s="9"/>
      <c r="E18" s="9"/>
    </row>
  </sheetData>
  <sheetProtection algorithmName="SHA-512" hashValue="dB5YkqCpsiHkYNvgTIBRgef64E9OPQj4VS2BJSnIx67K458+X0Ltpe3PjJj9Q6hVaL2Z6/lCZcyN51aah3zmSA==" saltValue="RrVRYK12ldIGq3LreUj85A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9"/>
      <c r="B1" s="9"/>
      <c r="C1" s="9"/>
      <c r="D1" s="9"/>
      <c r="E1" s="9"/>
      <c r="F1" s="9"/>
      <c r="G1" s="9"/>
      <c r="H1" s="9"/>
      <c r="I1" s="9"/>
    </row>
    <row r="2" spans="1:9" ht="15" customHeight="1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ht="15" customHeight="1" x14ac:dyDescent="0.25">
      <c r="A3" s="9"/>
      <c r="B3" s="110" t="s">
        <v>61</v>
      </c>
      <c r="C3" s="110"/>
      <c r="D3" s="110"/>
      <c r="E3" s="110"/>
      <c r="F3" s="110"/>
      <c r="G3" s="110"/>
      <c r="H3" s="110"/>
      <c r="I3" s="9"/>
    </row>
    <row r="4" spans="1:9" ht="15" customHeight="1" x14ac:dyDescent="0.25">
      <c r="A4" s="9"/>
      <c r="B4" s="110"/>
      <c r="C4" s="110"/>
      <c r="D4" s="110"/>
      <c r="E4" s="110"/>
      <c r="F4" s="110"/>
      <c r="G4" s="110"/>
      <c r="H4" s="110"/>
      <c r="I4" s="9"/>
    </row>
    <row r="5" spans="1:9" ht="15" customHeight="1" x14ac:dyDescent="0.25">
      <c r="A5" s="9"/>
      <c r="B5" s="9"/>
      <c r="C5" s="9"/>
      <c r="D5" s="9"/>
      <c r="E5" s="9"/>
      <c r="F5" s="9"/>
      <c r="G5" s="9"/>
      <c r="H5" s="9"/>
      <c r="I5" s="9"/>
    </row>
    <row r="6" spans="1:9" ht="15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15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9" ht="15" customHeight="1" x14ac:dyDescent="0.25">
      <c r="A8" s="9"/>
      <c r="B8" s="18" t="s">
        <v>62</v>
      </c>
      <c r="C8" s="19"/>
      <c r="D8" s="19"/>
      <c r="E8" s="19"/>
      <c r="F8" s="19"/>
      <c r="G8" s="19"/>
      <c r="H8" s="20"/>
      <c r="I8" s="9"/>
    </row>
    <row r="9" spans="1:9" ht="39.75" customHeight="1" x14ac:dyDescent="0.25">
      <c r="A9" s="9"/>
      <c r="B9" s="94" t="s">
        <v>63</v>
      </c>
      <c r="C9" s="129" t="s">
        <v>65</v>
      </c>
      <c r="D9" s="130"/>
      <c r="E9" s="129" t="s">
        <v>64</v>
      </c>
      <c r="F9" s="130"/>
      <c r="G9" s="129" t="s">
        <v>66</v>
      </c>
      <c r="H9" s="130"/>
      <c r="I9" s="9"/>
    </row>
    <row r="10" spans="1:9" ht="15" customHeight="1" x14ac:dyDescent="0.25">
      <c r="A10" s="9"/>
      <c r="B10" s="90" t="s">
        <v>67</v>
      </c>
      <c r="C10" s="27"/>
      <c r="D10" s="39" t="s">
        <v>31</v>
      </c>
      <c r="E10" s="26"/>
      <c r="F10" s="39" t="s">
        <v>31</v>
      </c>
      <c r="G10" s="27"/>
      <c r="H10" s="39" t="s">
        <v>31</v>
      </c>
      <c r="I10" s="9"/>
    </row>
    <row r="11" spans="1:9" ht="15" customHeight="1" x14ac:dyDescent="0.25">
      <c r="A11" s="9"/>
      <c r="B11" s="18" t="s">
        <v>69</v>
      </c>
      <c r="C11" s="76">
        <f>SUM(C10:C10)</f>
        <v>0</v>
      </c>
      <c r="D11" s="76" t="s">
        <v>68</v>
      </c>
      <c r="E11" s="76">
        <f>SUM(E10:E10)</f>
        <v>0</v>
      </c>
      <c r="F11" s="76" t="s">
        <v>68</v>
      </c>
      <c r="G11" s="76">
        <f>SUM(G10:G10)</f>
        <v>0</v>
      </c>
      <c r="H11" s="77" t="s">
        <v>31</v>
      </c>
      <c r="I11" s="9"/>
    </row>
    <row r="12" spans="1:9" ht="15" customHeight="1" x14ac:dyDescent="0.25">
      <c r="A12" s="9"/>
      <c r="B12" s="18" t="s">
        <v>115</v>
      </c>
      <c r="C12" s="76">
        <f>C11*(1+'8. Nøgletal'!C9)</f>
        <v>0</v>
      </c>
      <c r="D12" s="76" t="s">
        <v>68</v>
      </c>
      <c r="E12" s="76">
        <f>E11*(1+'8. Nøgletal'!C9)</f>
        <v>0</v>
      </c>
      <c r="F12" s="76" t="s">
        <v>68</v>
      </c>
      <c r="G12" s="76">
        <f>G11*(1+'8. Nøgletal'!C9)</f>
        <v>0</v>
      </c>
      <c r="H12" s="77" t="s">
        <v>31</v>
      </c>
      <c r="I12" s="9"/>
    </row>
    <row r="13" spans="1:9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</row>
    <row r="14" spans="1:9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</row>
    <row r="18" customFormat="1" ht="14.25" customHeight="1" x14ac:dyDescent="0.25"/>
  </sheetData>
  <sheetProtection algorithmName="SHA-512" hashValue="GdatJQJQExCGUQuqsN1NDF1ui+Hgg1+oajtc8E4gfW830G7FUmeMkQTOKxzTzCR6mNGH+VYJrCL2K2lBdKSxsA==" saltValue="bH1XpisUoPPFqXtez9IQ8w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4" t="s">
        <v>70</v>
      </c>
      <c r="C3" s="114"/>
      <c r="D3" s="114"/>
      <c r="E3" s="114"/>
      <c r="F3" s="114"/>
      <c r="G3" s="9"/>
    </row>
    <row r="4" spans="1:7" ht="15" customHeight="1" x14ac:dyDescent="0.25">
      <c r="A4" s="9"/>
      <c r="B4" s="114"/>
      <c r="C4" s="114"/>
      <c r="D4" s="114"/>
      <c r="E4" s="114"/>
      <c r="F4" s="114"/>
      <c r="G4" s="9"/>
    </row>
    <row r="5" spans="1:7" ht="1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116</v>
      </c>
      <c r="C8" s="121"/>
      <c r="D8" s="121"/>
      <c r="E8" s="121"/>
      <c r="F8" s="122"/>
      <c r="G8" s="9"/>
    </row>
    <row r="9" spans="1:7" ht="15" customHeight="1" x14ac:dyDescent="0.25">
      <c r="A9" s="9"/>
      <c r="B9" s="95" t="s">
        <v>71</v>
      </c>
      <c r="C9" s="131" t="s">
        <v>53</v>
      </c>
      <c r="D9" s="132"/>
      <c r="E9" s="131" t="s">
        <v>54</v>
      </c>
      <c r="F9" s="132"/>
      <c r="G9" s="9"/>
    </row>
    <row r="10" spans="1:7" ht="15" customHeight="1" x14ac:dyDescent="0.25">
      <c r="A10" s="9"/>
      <c r="B10" s="96" t="s">
        <v>72</v>
      </c>
      <c r="C10" s="26">
        <v>0</v>
      </c>
      <c r="D10" s="39" t="s">
        <v>31</v>
      </c>
      <c r="E10" s="26">
        <v>0</v>
      </c>
      <c r="F10" s="39" t="s">
        <v>31</v>
      </c>
      <c r="G10" s="9"/>
    </row>
    <row r="11" spans="1:7" ht="15" customHeight="1" x14ac:dyDescent="0.25">
      <c r="A11" s="9"/>
      <c r="B11" s="18" t="s">
        <v>73</v>
      </c>
      <c r="C11" s="76">
        <f>SUM(C10:C10)</f>
        <v>0</v>
      </c>
      <c r="D11" s="77" t="s">
        <v>31</v>
      </c>
      <c r="E11" s="76">
        <f>SUM(E10:E10)</f>
        <v>0</v>
      </c>
      <c r="F11" s="77" t="s">
        <v>31</v>
      </c>
      <c r="G11" s="9"/>
    </row>
    <row r="12" spans="1:7" ht="15" customHeight="1" x14ac:dyDescent="0.25">
      <c r="A12" s="9"/>
      <c r="B12" s="18" t="s">
        <v>117</v>
      </c>
      <c r="C12" s="76">
        <f>C11*(1+'8. Nøgletal'!C9)</f>
        <v>0</v>
      </c>
      <c r="D12" s="77" t="s">
        <v>31</v>
      </c>
      <c r="E12" s="76">
        <f>E11*(1+'8. Nøgletal'!C9)</f>
        <v>0</v>
      </c>
      <c r="F12" s="77" t="s">
        <v>31</v>
      </c>
      <c r="G12" s="71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89"/>
      <c r="C14" s="89"/>
      <c r="D14" s="89"/>
      <c r="E14" s="89"/>
      <c r="F14" s="89"/>
      <c r="G14" s="9"/>
    </row>
  </sheetData>
  <sheetProtection algorithmName="SHA-512" hashValue="7zavC4vFrzYa1Tds6jBShIAdj6Usst3psFSo1n02slGRlyNd7CZNr5Xt/zfBrpgNy2WYBxyBZN44HoBm8I/KYw==" saltValue="CQVLOa9TJwmTRn3ju9hWyQ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4" t="s">
        <v>74</v>
      </c>
      <c r="C3" s="114"/>
      <c r="D3" s="114"/>
      <c r="E3" s="114"/>
      <c r="F3" s="114"/>
      <c r="G3" s="9"/>
    </row>
    <row r="4" spans="1:7" ht="15" customHeight="1" x14ac:dyDescent="0.25">
      <c r="A4" s="9"/>
      <c r="B4" s="114"/>
      <c r="C4" s="114"/>
      <c r="D4" s="114"/>
      <c r="E4" s="114"/>
      <c r="F4" s="114"/>
      <c r="G4" s="9"/>
    </row>
    <row r="5" spans="1:7" ht="1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26</v>
      </c>
      <c r="C8" s="121"/>
      <c r="D8" s="121"/>
      <c r="E8" s="121"/>
      <c r="F8" s="122"/>
      <c r="G8" s="9"/>
    </row>
    <row r="9" spans="1:7" ht="15" customHeight="1" x14ac:dyDescent="0.25">
      <c r="A9" s="9"/>
      <c r="B9" s="95" t="s">
        <v>75</v>
      </c>
      <c r="C9" s="97" t="s">
        <v>53</v>
      </c>
      <c r="D9" s="87"/>
      <c r="E9" s="97" t="s">
        <v>54</v>
      </c>
      <c r="F9" s="87"/>
      <c r="G9" s="9"/>
    </row>
    <row r="10" spans="1:7" ht="26.25" customHeight="1" x14ac:dyDescent="0.25">
      <c r="A10" s="9"/>
      <c r="B10" s="98" t="s">
        <v>133</v>
      </c>
      <c r="C10" s="99"/>
      <c r="D10" s="100" t="s">
        <v>31</v>
      </c>
      <c r="E10" s="99"/>
      <c r="F10" s="100" t="s">
        <v>31</v>
      </c>
      <c r="G10" s="9"/>
    </row>
    <row r="11" spans="1:7" ht="26.25" customHeight="1" x14ac:dyDescent="0.25">
      <c r="A11" s="9"/>
      <c r="B11" s="101" t="s">
        <v>134</v>
      </c>
      <c r="C11" s="102">
        <f>SUM(C10:C10)</f>
        <v>0</v>
      </c>
      <c r="D11" s="103" t="s">
        <v>31</v>
      </c>
      <c r="E11" s="102">
        <f>SUM(E10:E10)</f>
        <v>0</v>
      </c>
      <c r="F11" s="103" t="s">
        <v>31</v>
      </c>
      <c r="G11" s="9"/>
    </row>
    <row r="12" spans="1:7" ht="26.25" customHeight="1" x14ac:dyDescent="0.25">
      <c r="A12" s="9"/>
      <c r="B12" s="101" t="s">
        <v>118</v>
      </c>
      <c r="C12" s="102">
        <f>C11*(1+'8. Nøgletal'!C9)</f>
        <v>0</v>
      </c>
      <c r="D12" s="103" t="s">
        <v>31</v>
      </c>
      <c r="E12" s="102">
        <f>E11*(1+'8. Nøgletal'!C9)</f>
        <v>0</v>
      </c>
      <c r="F12" s="103" t="s">
        <v>31</v>
      </c>
      <c r="G12" s="9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</sheetData>
  <sheetProtection algorithmName="SHA-512" hashValue="DCRTAulnPj9ua+mkv2+QDb75gV/QuxuOd1KG9AgsPSFfroiYS72cm/tRY4TbGwUZ1fYUos2Sfn7pa/FrT2sdIg==" saltValue="8PXbRIOMocXLLB3Pk3wD9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9"/>
      <c r="B1" s="9"/>
      <c r="C1" s="9"/>
      <c r="D1" s="9"/>
    </row>
    <row r="2" spans="1:4" ht="15" customHeight="1" x14ac:dyDescent="0.25">
      <c r="A2" s="9"/>
      <c r="B2" s="9"/>
      <c r="C2" s="9"/>
      <c r="D2" s="9"/>
    </row>
    <row r="3" spans="1:4" ht="15" customHeight="1" x14ac:dyDescent="0.25">
      <c r="A3" s="9"/>
      <c r="B3" s="114" t="s">
        <v>76</v>
      </c>
      <c r="C3" s="114"/>
      <c r="D3" s="9"/>
    </row>
    <row r="4" spans="1:4" ht="15" customHeight="1" x14ac:dyDescent="0.25">
      <c r="A4" s="9"/>
      <c r="B4" s="114"/>
      <c r="C4" s="114"/>
      <c r="D4" s="9"/>
    </row>
    <row r="5" spans="1:4" ht="15" customHeight="1" x14ac:dyDescent="0.25">
      <c r="A5" s="9"/>
      <c r="B5" s="114"/>
      <c r="C5" s="114"/>
      <c r="D5" s="9"/>
    </row>
    <row r="6" spans="1:4" ht="15" customHeight="1" x14ac:dyDescent="0.25">
      <c r="A6" s="9"/>
      <c r="B6" s="9"/>
      <c r="C6" s="9"/>
      <c r="D6" s="9"/>
    </row>
    <row r="7" spans="1:4" ht="15" customHeight="1" x14ac:dyDescent="0.25">
      <c r="A7" s="9"/>
      <c r="B7" s="9"/>
      <c r="C7" s="9"/>
      <c r="D7" s="9"/>
    </row>
    <row r="8" spans="1:4" ht="15" customHeight="1" x14ac:dyDescent="0.25">
      <c r="A8" s="9"/>
      <c r="B8" s="18" t="s">
        <v>37</v>
      </c>
      <c r="C8" s="20"/>
      <c r="D8" s="9"/>
    </row>
    <row r="9" spans="1:4" ht="15" customHeight="1" x14ac:dyDescent="0.25">
      <c r="A9" s="9"/>
      <c r="B9" s="104" t="s">
        <v>77</v>
      </c>
      <c r="C9" s="4">
        <v>2.8899999999999999E-2</v>
      </c>
      <c r="D9" s="16"/>
    </row>
    <row r="10" spans="1:4" ht="15" customHeight="1" x14ac:dyDescent="0.25">
      <c r="A10" s="9"/>
      <c r="B10" s="104" t="s">
        <v>119</v>
      </c>
      <c r="C10" s="4">
        <v>2.8899999999999999E-2</v>
      </c>
      <c r="D10" s="16"/>
    </row>
    <row r="11" spans="1:4" ht="15" customHeight="1" x14ac:dyDescent="0.25">
      <c r="A11" s="9"/>
      <c r="B11" s="18"/>
      <c r="C11" s="20"/>
      <c r="D11" s="9"/>
    </row>
    <row r="12" spans="1:4" ht="15" customHeight="1" x14ac:dyDescent="0.25">
      <c r="A12" s="9"/>
      <c r="B12" s="66"/>
      <c r="C12" s="9"/>
      <c r="D12" s="9"/>
    </row>
    <row r="13" spans="1:4" ht="15" customHeight="1" x14ac:dyDescent="0.25">
      <c r="A13" s="9"/>
      <c r="B13" s="18" t="s">
        <v>78</v>
      </c>
      <c r="C13" s="20"/>
      <c r="D13" s="9"/>
    </row>
    <row r="14" spans="1:4" ht="15" customHeight="1" x14ac:dyDescent="0.25">
      <c r="A14" s="9"/>
      <c r="B14" s="104" t="s">
        <v>79</v>
      </c>
      <c r="C14" s="5">
        <v>0</v>
      </c>
      <c r="D14" s="16"/>
    </row>
    <row r="15" spans="1:4" ht="15" customHeight="1" x14ac:dyDescent="0.25">
      <c r="A15" s="9"/>
      <c r="B15" s="104" t="s">
        <v>120</v>
      </c>
      <c r="C15" s="6">
        <v>0</v>
      </c>
      <c r="D15" s="16"/>
    </row>
    <row r="16" spans="1:4" ht="15" customHeight="1" x14ac:dyDescent="0.25">
      <c r="A16" s="9"/>
      <c r="B16" s="18"/>
      <c r="C16" s="20"/>
      <c r="D16" s="9"/>
    </row>
    <row r="17" spans="1:4" ht="15" customHeight="1" x14ac:dyDescent="0.25">
      <c r="A17" s="9"/>
      <c r="B17" s="66"/>
      <c r="C17" s="9"/>
      <c r="D17" s="9"/>
    </row>
    <row r="18" spans="1:4" ht="15" customHeight="1" x14ac:dyDescent="0.25">
      <c r="A18" s="9"/>
      <c r="B18" s="18" t="s">
        <v>80</v>
      </c>
      <c r="C18" s="20"/>
      <c r="D18" s="9"/>
    </row>
    <row r="19" spans="1:4" ht="15" customHeight="1" x14ac:dyDescent="0.25">
      <c r="A19" s="9"/>
      <c r="B19" s="80" t="s">
        <v>81</v>
      </c>
      <c r="C19" s="7">
        <v>0.02</v>
      </c>
      <c r="D19" s="9"/>
    </row>
    <row r="20" spans="1:4" ht="15" customHeight="1" x14ac:dyDescent="0.25">
      <c r="A20" s="9"/>
      <c r="B20" s="18"/>
      <c r="C20" s="20"/>
      <c r="D20" s="9"/>
    </row>
    <row r="21" spans="1:4" ht="15" customHeight="1" x14ac:dyDescent="0.25">
      <c r="A21" s="9"/>
      <c r="B21" s="66"/>
      <c r="C21" s="9"/>
      <c r="D21" s="9"/>
    </row>
    <row r="22" spans="1:4" ht="15" customHeight="1" x14ac:dyDescent="0.25">
      <c r="A22" s="9"/>
      <c r="B22" s="120" t="s">
        <v>35</v>
      </c>
      <c r="C22" s="122"/>
      <c r="D22" s="9"/>
    </row>
    <row r="23" spans="1:4" ht="15" customHeight="1" x14ac:dyDescent="0.25">
      <c r="A23" s="9"/>
      <c r="B23" s="37" t="s">
        <v>82</v>
      </c>
      <c r="C23" s="8">
        <v>0</v>
      </c>
      <c r="D23" s="16"/>
    </row>
    <row r="24" spans="1:4" ht="15" customHeight="1" x14ac:dyDescent="0.25">
      <c r="A24" s="9"/>
      <c r="B24" s="37" t="s">
        <v>121</v>
      </c>
      <c r="C24" s="8">
        <v>0</v>
      </c>
      <c r="D24" s="16"/>
    </row>
    <row r="25" spans="1:4" ht="15" customHeight="1" x14ac:dyDescent="0.25">
      <c r="A25" s="9"/>
      <c r="B25" s="120"/>
      <c r="C25" s="122"/>
      <c r="D25" s="9"/>
    </row>
    <row r="26" spans="1:4" ht="15" customHeight="1" x14ac:dyDescent="0.25">
      <c r="A26" s="9"/>
      <c r="B26" s="66"/>
      <c r="C26" s="9"/>
      <c r="D26" s="9"/>
    </row>
    <row r="27" spans="1:4" ht="15" customHeight="1" x14ac:dyDescent="0.25">
      <c r="A27" s="9"/>
      <c r="B27" s="9"/>
      <c r="C27" s="9"/>
      <c r="D27" s="9"/>
    </row>
  </sheetData>
  <sheetProtection algorithmName="SHA-512" hashValue="P3t7Ioq+7idVl1Ndqja5ag165ax8ExndVCwNsdW+aZR02DTqmt3vmvVa+JARKKh2sG2++ypFhEjBsipUnwOtDA==" saltValue="XUv3z0Wbc9kmyC38w0C4Pg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0" t="s">
        <v>29</v>
      </c>
      <c r="C3" s="110"/>
      <c r="D3" s="110"/>
      <c r="E3" s="9"/>
    </row>
    <row r="4" spans="1:5" ht="15" customHeight="1" x14ac:dyDescent="0.25">
      <c r="A4" s="9"/>
      <c r="B4" s="110"/>
      <c r="C4" s="110"/>
      <c r="D4" s="110"/>
      <c r="E4" s="9"/>
    </row>
    <row r="5" spans="1:5" ht="15" customHeight="1" x14ac:dyDescent="0.25">
      <c r="A5" s="9"/>
      <c r="B5" s="110"/>
      <c r="C5" s="110"/>
      <c r="D5" s="110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8" t="s">
        <v>30</v>
      </c>
      <c r="C8" s="19"/>
      <c r="D8" s="20"/>
      <c r="E8" s="9"/>
    </row>
    <row r="9" spans="1:5" ht="15" customHeight="1" x14ac:dyDescent="0.25">
      <c r="A9" s="9"/>
      <c r="B9" s="21" t="s">
        <v>8</v>
      </c>
      <c r="C9" s="22">
        <f>'3. Omk. i ØR2026'!C17</f>
        <v>96657037.277876079</v>
      </c>
      <c r="D9" s="23" t="s">
        <v>31</v>
      </c>
      <c r="E9" s="9"/>
    </row>
    <row r="10" spans="1:5" ht="15" customHeight="1" x14ac:dyDescent="0.25">
      <c r="A10" s="9"/>
      <c r="B10" s="24" t="s">
        <v>32</v>
      </c>
      <c r="C10" s="22">
        <f>'5.2. Varige tillæg'!C22+'5.2. Varige tillæg'!E22</f>
        <v>1581739.720038</v>
      </c>
      <c r="D10" s="23" t="s">
        <v>31</v>
      </c>
      <c r="E10" s="9"/>
    </row>
    <row r="11" spans="1:5" ht="15" customHeight="1" x14ac:dyDescent="0.25">
      <c r="A11" s="9"/>
      <c r="B11" s="24" t="s">
        <v>33</v>
      </c>
      <c r="C11" s="25">
        <f>'5.6 Anlægsprojekter'!E12+'5.6 Anlægsprojekter'!C12</f>
        <v>0</v>
      </c>
      <c r="D11" s="23" t="s">
        <v>31</v>
      </c>
      <c r="E11" s="9"/>
    </row>
    <row r="12" spans="1:5" ht="15" customHeight="1" x14ac:dyDescent="0.25">
      <c r="A12" s="9"/>
      <c r="B12" s="24" t="s">
        <v>24</v>
      </c>
      <c r="C12" s="26">
        <f>-('6. Bortfald'!C12+'6. Bortfald'!E12)</f>
        <v>0</v>
      </c>
      <c r="D12" s="23" t="s">
        <v>31</v>
      </c>
      <c r="E12" s="9"/>
    </row>
    <row r="13" spans="1:5" ht="15" customHeight="1" x14ac:dyDescent="0.25">
      <c r="A13" s="9"/>
      <c r="B13" s="24" t="s">
        <v>34</v>
      </c>
      <c r="C13" s="26">
        <f>'7. Tilknyttet virksomhed'!C12+'7. Tilknyttet virksomhed'!E12</f>
        <v>0</v>
      </c>
      <c r="D13" s="23" t="s">
        <v>31</v>
      </c>
      <c r="E13" s="9"/>
    </row>
    <row r="14" spans="1:5" ht="15" customHeight="1" x14ac:dyDescent="0.25">
      <c r="A14" s="9"/>
      <c r="B14" s="24" t="s">
        <v>35</v>
      </c>
      <c r="C14" s="27">
        <f>-(SUM(C9:C13)*'8. Nøgletal'!C24)</f>
        <v>0</v>
      </c>
      <c r="D14" s="23" t="s">
        <v>31</v>
      </c>
      <c r="E14" s="9"/>
    </row>
    <row r="15" spans="1:5" ht="15" customHeight="1" x14ac:dyDescent="0.25">
      <c r="A15" s="9"/>
      <c r="B15" s="24" t="s">
        <v>36</v>
      </c>
      <c r="C15" s="27">
        <f>'4. Generelle eff. krav'!C20</f>
        <v>-596568.40490490478</v>
      </c>
      <c r="D15" s="23" t="s">
        <v>31</v>
      </c>
      <c r="E15" s="9"/>
    </row>
    <row r="16" spans="1:5" ht="15" customHeight="1" x14ac:dyDescent="0.25">
      <c r="A16" s="9"/>
      <c r="B16" s="24" t="s">
        <v>37</v>
      </c>
      <c r="C16" s="26">
        <f>SUM(C9:C15)*'8. Nøgletal'!C10</f>
        <v>2821859.8283379651</v>
      </c>
      <c r="D16" s="23" t="s">
        <v>31</v>
      </c>
      <c r="E16" s="9"/>
    </row>
    <row r="17" spans="1:5" ht="15" customHeight="1" x14ac:dyDescent="0.25">
      <c r="A17" s="9"/>
      <c r="B17" s="28" t="s">
        <v>38</v>
      </c>
      <c r="C17" s="29">
        <f>SUM(C9:C16)</f>
        <v>100464068.42134714</v>
      </c>
      <c r="D17" s="30" t="s">
        <v>31</v>
      </c>
      <c r="E17" s="9"/>
    </row>
    <row r="18" spans="1:5" ht="15" customHeight="1" x14ac:dyDescent="0.25">
      <c r="A18" s="9"/>
      <c r="B18" s="31" t="s">
        <v>39</v>
      </c>
      <c r="C18" s="27">
        <f>'5.1. § 10-tillæg'!C25</f>
        <v>0</v>
      </c>
      <c r="D18" s="32" t="s">
        <v>31</v>
      </c>
      <c r="E18" s="9"/>
    </row>
    <row r="19" spans="1:5" ht="15" customHeight="1" x14ac:dyDescent="0.25">
      <c r="A19" s="9"/>
      <c r="B19" s="33" t="s">
        <v>40</v>
      </c>
      <c r="C19" s="27">
        <f>'5.4. Periodevise driftsomk.'!C12</f>
        <v>0</v>
      </c>
      <c r="D19" s="32" t="s">
        <v>31</v>
      </c>
      <c r="E19" s="9"/>
    </row>
    <row r="20" spans="1:5" ht="15" customHeight="1" x14ac:dyDescent="0.25">
      <c r="A20" s="9"/>
      <c r="B20" s="21" t="s">
        <v>22</v>
      </c>
      <c r="C20" s="27">
        <f>'5.5. Korr. af ØR2025'!C16</f>
        <v>0</v>
      </c>
      <c r="D20" s="32" t="s">
        <v>31</v>
      </c>
      <c r="E20" s="9"/>
    </row>
    <row r="21" spans="1:5" ht="15" customHeight="1" x14ac:dyDescent="0.25">
      <c r="A21" s="9"/>
      <c r="B21" s="31" t="s">
        <v>42</v>
      </c>
      <c r="C21" s="27">
        <v>0</v>
      </c>
      <c r="D21" s="32" t="s">
        <v>31</v>
      </c>
      <c r="E21" s="9"/>
    </row>
    <row r="22" spans="1:5" ht="15" customHeight="1" x14ac:dyDescent="0.25">
      <c r="A22" s="9"/>
      <c r="B22" s="18" t="s">
        <v>4</v>
      </c>
      <c r="C22" s="34">
        <f>SUM(C17:C21)</f>
        <v>100464068.42134714</v>
      </c>
      <c r="D22" s="20" t="s">
        <v>31</v>
      </c>
      <c r="E22" s="9"/>
    </row>
    <row r="23" spans="1:5" ht="15" customHeight="1" x14ac:dyDescent="0.25">
      <c r="A23" s="9"/>
      <c r="B23" s="9"/>
      <c r="C23" s="9"/>
      <c r="D23" s="9"/>
      <c r="E23" s="9"/>
    </row>
    <row r="24" spans="1:5" ht="15" customHeight="1" x14ac:dyDescent="0.25">
      <c r="A24" s="9"/>
      <c r="B24" s="9"/>
      <c r="C24" s="9"/>
      <c r="D24" s="9"/>
      <c r="E24" s="9"/>
    </row>
  </sheetData>
  <sheetProtection algorithmName="SHA-512" hashValue="rybS1eIgJoaLgDuc8uCljvkEb1nkPoLt5v/lot8L3sWnRCYYH1TXGPBhjWJyzIq9WsHFuSAUi2eAISItuwY9uQ==" saltValue="e8lt9MIruiSVGt/ceOxvfA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83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36"/>
      <c r="D6" s="9"/>
      <c r="E6" s="9"/>
    </row>
    <row r="7" spans="1:5" ht="15" customHeight="1" x14ac:dyDescent="0.25">
      <c r="A7" s="9"/>
      <c r="B7" s="9"/>
      <c r="C7" s="36"/>
      <c r="D7" s="9"/>
      <c r="E7" s="9"/>
    </row>
    <row r="8" spans="1:5" ht="15" customHeight="1" x14ac:dyDescent="0.25">
      <c r="A8" s="9"/>
      <c r="B8" s="18" t="s">
        <v>84</v>
      </c>
      <c r="C8" s="19"/>
      <c r="D8" s="20"/>
      <c r="E8" s="9"/>
    </row>
    <row r="9" spans="1:5" ht="15" customHeight="1" x14ac:dyDescent="0.25">
      <c r="A9" s="9"/>
      <c r="B9" s="37" t="s">
        <v>128</v>
      </c>
      <c r="C9" s="38">
        <v>97066780</v>
      </c>
      <c r="D9" s="39" t="s">
        <v>31</v>
      </c>
      <c r="E9" s="9"/>
    </row>
    <row r="10" spans="1:5" ht="15" customHeight="1" x14ac:dyDescent="0.25">
      <c r="A10" s="9"/>
      <c r="B10" s="37" t="s">
        <v>130</v>
      </c>
      <c r="C10" s="38">
        <f>'3. Omk. i ØR2026'!C10</f>
        <v>1121739.104416</v>
      </c>
      <c r="D10" s="39" t="s">
        <v>31</v>
      </c>
      <c r="E10" s="9"/>
    </row>
    <row r="11" spans="1:5" ht="15" customHeight="1" x14ac:dyDescent="0.25">
      <c r="A11" s="9"/>
      <c r="B11" s="37" t="s">
        <v>131</v>
      </c>
      <c r="C11" s="40">
        <f>'5.1. § 10-tillæg'!C20+'5.2. Varige tillæg'!C18+'5.2. Varige tillæg'!E18+'5.3. Engangstillæg'!C13+'5.3. Engangstillæg'!E13</f>
        <v>4706884.4183851294</v>
      </c>
      <c r="D11" s="39" t="s">
        <v>31</v>
      </c>
      <c r="E11" s="9"/>
    </row>
    <row r="12" spans="1:5" ht="15" customHeight="1" x14ac:dyDescent="0.25">
      <c r="A12" s="9"/>
      <c r="B12" s="28" t="s">
        <v>129</v>
      </c>
      <c r="C12" s="29">
        <f>C9+C10+C11</f>
        <v>102895403.52280113</v>
      </c>
      <c r="D12" s="30" t="s">
        <v>31</v>
      </c>
      <c r="E12" s="9"/>
    </row>
    <row r="13" spans="1:5" ht="15" customHeight="1" x14ac:dyDescent="0.25">
      <c r="A13" s="9"/>
      <c r="B13" s="37" t="s">
        <v>85</v>
      </c>
      <c r="C13" s="38">
        <v>90075246</v>
      </c>
      <c r="D13" s="39" t="s">
        <v>31</v>
      </c>
      <c r="E13" s="9"/>
    </row>
    <row r="14" spans="1:5" ht="15" customHeight="1" x14ac:dyDescent="0.25">
      <c r="A14" s="9"/>
      <c r="B14" s="41" t="s">
        <v>43</v>
      </c>
      <c r="C14" s="38">
        <v>0</v>
      </c>
      <c r="D14" s="39" t="s">
        <v>31</v>
      </c>
      <c r="E14" s="9"/>
    </row>
    <row r="15" spans="1:5" ht="15" customHeight="1" x14ac:dyDescent="0.25">
      <c r="A15" s="9"/>
      <c r="B15" s="18" t="s">
        <v>132</v>
      </c>
      <c r="C15" s="34">
        <f>C12-C13</f>
        <v>12820157.522801131</v>
      </c>
      <c r="D15" s="20" t="s">
        <v>31</v>
      </c>
      <c r="E15" s="9"/>
    </row>
    <row r="16" spans="1:5" ht="15" customHeight="1" x14ac:dyDescent="0.25">
      <c r="A16" s="9"/>
      <c r="B16" s="9"/>
      <c r="C16" s="9"/>
      <c r="D16" s="9"/>
      <c r="E16" s="9"/>
    </row>
    <row r="17" spans="1:5" ht="15" customHeight="1" x14ac:dyDescent="0.25">
      <c r="A17" s="9"/>
      <c r="B17" s="18" t="s">
        <v>86</v>
      </c>
      <c r="C17" s="19"/>
      <c r="D17" s="20"/>
      <c r="E17" s="9"/>
    </row>
    <row r="18" spans="1:5" ht="15" customHeight="1" x14ac:dyDescent="0.25">
      <c r="A18" s="9"/>
      <c r="B18" s="37" t="s">
        <v>127</v>
      </c>
      <c r="C18" s="38">
        <v>3532513</v>
      </c>
      <c r="D18" s="39" t="s">
        <v>31</v>
      </c>
      <c r="E18" s="9"/>
    </row>
    <row r="19" spans="1:5" ht="15" customHeight="1" x14ac:dyDescent="0.25">
      <c r="A19" s="9"/>
      <c r="B19" s="18" t="s">
        <v>142</v>
      </c>
      <c r="C19" s="34">
        <f>C15+C18</f>
        <v>16352670.522801131</v>
      </c>
      <c r="D19" s="20" t="s">
        <v>31</v>
      </c>
      <c r="E19" s="9"/>
    </row>
    <row r="20" spans="1:5" ht="39.75" customHeight="1" x14ac:dyDescent="0.25">
      <c r="A20" s="9"/>
      <c r="B20" s="115" t="s">
        <v>143</v>
      </c>
      <c r="C20" s="116"/>
      <c r="D20" s="117"/>
      <c r="E20" s="9"/>
    </row>
    <row r="21" spans="1:5" ht="15" customHeight="1" x14ac:dyDescent="0.25">
      <c r="A21" s="9"/>
      <c r="B21" s="9"/>
      <c r="C21" s="36"/>
      <c r="D21" s="9"/>
      <c r="E21" s="9"/>
    </row>
    <row r="22" spans="1:5" ht="15" customHeight="1" x14ac:dyDescent="0.25">
      <c r="A22" s="9"/>
      <c r="B22" s="18" t="s">
        <v>144</v>
      </c>
      <c r="C22" s="19"/>
      <c r="D22" s="20"/>
      <c r="E22" s="9"/>
    </row>
    <row r="23" spans="1:5" ht="26.25" x14ac:dyDescent="0.25">
      <c r="A23" s="9"/>
      <c r="B23" s="42" t="s">
        <v>145</v>
      </c>
      <c r="C23" s="43">
        <f>100*3532513/(89002993+3120233)</f>
        <v>3.8345519945209041</v>
      </c>
      <c r="D23" s="39" t="s">
        <v>146</v>
      </c>
      <c r="E23" s="9"/>
    </row>
    <row r="24" spans="1:5" ht="26.25" x14ac:dyDescent="0.25">
      <c r="A24" s="9"/>
      <c r="B24" s="42" t="s">
        <v>147</v>
      </c>
      <c r="C24" s="43">
        <f>C19/C12*100</f>
        <v>15.892517996858293</v>
      </c>
      <c r="D24" s="39" t="s">
        <v>146</v>
      </c>
      <c r="E24" s="9"/>
    </row>
    <row r="25" spans="1:5" ht="56.25" customHeight="1" x14ac:dyDescent="0.25">
      <c r="A25" s="9"/>
      <c r="B25" s="111" t="s">
        <v>148</v>
      </c>
      <c r="C25" s="112"/>
      <c r="D25" s="113"/>
      <c r="E25" s="9"/>
    </row>
    <row r="26" spans="1:5" ht="15" customHeight="1" x14ac:dyDescent="0.25">
      <c r="A26" s="9"/>
      <c r="B26" s="9"/>
      <c r="C26" s="36"/>
      <c r="D26" s="9"/>
      <c r="E26" s="9"/>
    </row>
  </sheetData>
  <sheetProtection algorithmName="SHA-512" hashValue="vHv78Y0yZouSWJShiYrRJ1qR+lIc2Ut3WcENXOQLWCrf/6y/CNPx/IzPiGbLNF7URJ66GYn9i3Bo9L37oWqekA==" saltValue="Z4JNlgC0z6imqjSVOVax6w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4"/>
      <c r="B1" s="44"/>
      <c r="C1" s="44"/>
      <c r="D1" s="44"/>
      <c r="E1" s="44"/>
    </row>
    <row r="2" spans="1:5" ht="15" customHeight="1" x14ac:dyDescent="0.25">
      <c r="A2" s="44"/>
      <c r="B2" s="44"/>
      <c r="C2" s="44"/>
      <c r="D2" s="44"/>
      <c r="E2" s="44"/>
    </row>
    <row r="3" spans="1:5" ht="24.95" customHeight="1" x14ac:dyDescent="0.25">
      <c r="A3" s="44"/>
      <c r="B3" s="118" t="s">
        <v>87</v>
      </c>
      <c r="C3" s="118"/>
      <c r="D3" s="118"/>
      <c r="E3" s="44"/>
    </row>
    <row r="4" spans="1:5" ht="15" customHeight="1" x14ac:dyDescent="0.25">
      <c r="A4" s="44"/>
      <c r="B4" s="118"/>
      <c r="C4" s="118"/>
      <c r="D4" s="118"/>
      <c r="E4" s="44"/>
    </row>
    <row r="5" spans="1:5" ht="15" customHeight="1" x14ac:dyDescent="0.25">
      <c r="A5" s="44"/>
      <c r="B5" s="118"/>
      <c r="C5" s="118"/>
      <c r="D5" s="118"/>
      <c r="E5" s="44"/>
    </row>
    <row r="6" spans="1:5" ht="15" customHeight="1" x14ac:dyDescent="0.25">
      <c r="A6" s="44"/>
      <c r="B6" s="44"/>
      <c r="C6" s="44"/>
      <c r="D6" s="44"/>
      <c r="E6" s="44"/>
    </row>
    <row r="7" spans="1:5" ht="15" customHeight="1" x14ac:dyDescent="0.25">
      <c r="A7" s="44"/>
      <c r="B7" s="44"/>
      <c r="C7" s="44"/>
      <c r="D7" s="44"/>
      <c r="E7" s="44"/>
    </row>
    <row r="8" spans="1:5" ht="15" customHeight="1" x14ac:dyDescent="0.25">
      <c r="A8" s="44"/>
      <c r="B8" s="45" t="s">
        <v>135</v>
      </c>
      <c r="C8" s="46"/>
      <c r="D8" s="47"/>
      <c r="E8" s="44"/>
    </row>
    <row r="9" spans="1:5" ht="15" customHeight="1" x14ac:dyDescent="0.25">
      <c r="A9" s="44"/>
      <c r="B9" s="48" t="s">
        <v>122</v>
      </c>
      <c r="C9" s="49">
        <v>93391304.343465447</v>
      </c>
      <c r="D9" s="50" t="s">
        <v>31</v>
      </c>
      <c r="E9" s="44"/>
    </row>
    <row r="10" spans="1:5" ht="15" customHeight="1" x14ac:dyDescent="0.25">
      <c r="A10" s="44"/>
      <c r="B10" s="51" t="s">
        <v>32</v>
      </c>
      <c r="C10" s="49">
        <v>1121739.104416</v>
      </c>
      <c r="D10" s="50" t="s">
        <v>31</v>
      </c>
      <c r="E10" s="44"/>
    </row>
    <row r="11" spans="1:5" ht="15" customHeight="1" x14ac:dyDescent="0.25">
      <c r="A11" s="44"/>
      <c r="B11" s="51" t="s">
        <v>62</v>
      </c>
      <c r="C11" s="52">
        <v>0</v>
      </c>
      <c r="D11" s="50" t="s">
        <v>31</v>
      </c>
      <c r="E11" s="44"/>
    </row>
    <row r="12" spans="1:5" ht="15" customHeight="1" x14ac:dyDescent="0.25">
      <c r="A12" s="44"/>
      <c r="B12" s="51" t="s">
        <v>24</v>
      </c>
      <c r="C12" s="53">
        <v>0</v>
      </c>
      <c r="D12" s="50" t="s">
        <v>31</v>
      </c>
      <c r="E12" s="44"/>
    </row>
    <row r="13" spans="1:5" ht="15" customHeight="1" x14ac:dyDescent="0.25">
      <c r="A13" s="44"/>
      <c r="B13" s="51" t="s">
        <v>34</v>
      </c>
      <c r="C13" s="53">
        <v>0</v>
      </c>
      <c r="D13" s="50" t="s">
        <v>31</v>
      </c>
      <c r="E13" s="44"/>
    </row>
    <row r="14" spans="1:5" ht="15" customHeight="1" x14ac:dyDescent="0.25">
      <c r="A14" s="44"/>
      <c r="B14" s="51" t="s">
        <v>35</v>
      </c>
      <c r="C14" s="54">
        <v>0</v>
      </c>
      <c r="D14" s="50" t="s">
        <v>31</v>
      </c>
      <c r="E14" s="44"/>
    </row>
    <row r="15" spans="1:5" ht="15" customHeight="1" x14ac:dyDescent="0.25">
      <c r="A15" s="44"/>
      <c r="B15" s="51" t="s">
        <v>36</v>
      </c>
      <c r="C15" s="54">
        <v>-570933.15740025986</v>
      </c>
      <c r="D15" s="50" t="s">
        <v>31</v>
      </c>
      <c r="E15" s="44"/>
    </row>
    <row r="16" spans="1:5" ht="15" customHeight="1" x14ac:dyDescent="0.25">
      <c r="A16" s="44"/>
      <c r="B16" s="51" t="s">
        <v>37</v>
      </c>
      <c r="C16" s="53">
        <v>2714926.9873949061</v>
      </c>
      <c r="D16" s="50" t="s">
        <v>31</v>
      </c>
      <c r="E16" s="44"/>
    </row>
    <row r="17" spans="1:5" ht="15" customHeight="1" x14ac:dyDescent="0.25">
      <c r="A17" s="44"/>
      <c r="B17" s="55" t="s">
        <v>38</v>
      </c>
      <c r="C17" s="56">
        <v>96657037.277876079</v>
      </c>
      <c r="D17" s="57" t="s">
        <v>31</v>
      </c>
      <c r="E17" s="44"/>
    </row>
    <row r="18" spans="1:5" ht="15" customHeight="1" x14ac:dyDescent="0.25">
      <c r="A18" s="44"/>
      <c r="B18" s="58" t="s">
        <v>123</v>
      </c>
      <c r="C18" s="54">
        <v>0</v>
      </c>
      <c r="D18" s="59" t="s">
        <v>31</v>
      </c>
      <c r="E18" s="44"/>
    </row>
    <row r="19" spans="1:5" ht="27" customHeight="1" x14ac:dyDescent="0.25">
      <c r="A19" s="44"/>
      <c r="B19" s="60" t="s">
        <v>40</v>
      </c>
      <c r="C19" s="54">
        <v>0</v>
      </c>
      <c r="D19" s="59" t="s">
        <v>31</v>
      </c>
      <c r="E19" s="44"/>
    </row>
    <row r="20" spans="1:5" ht="15" customHeight="1" x14ac:dyDescent="0.25">
      <c r="A20" s="44"/>
      <c r="B20" s="61" t="s">
        <v>41</v>
      </c>
      <c r="C20" s="62">
        <v>0</v>
      </c>
      <c r="D20" s="63" t="s">
        <v>31</v>
      </c>
      <c r="E20" s="44"/>
    </row>
    <row r="21" spans="1:5" ht="15" customHeight="1" x14ac:dyDescent="0.25">
      <c r="A21" s="44"/>
      <c r="B21" s="48" t="s">
        <v>124</v>
      </c>
      <c r="C21" s="54">
        <v>0</v>
      </c>
      <c r="D21" s="59" t="s">
        <v>31</v>
      </c>
      <c r="E21" s="44"/>
    </row>
    <row r="22" spans="1:5" ht="15" customHeight="1" x14ac:dyDescent="0.25">
      <c r="A22" s="44"/>
      <c r="B22" s="58" t="s">
        <v>42</v>
      </c>
      <c r="C22" s="54">
        <v>0</v>
      </c>
      <c r="D22" s="59" t="s">
        <v>31</v>
      </c>
      <c r="E22" s="44"/>
    </row>
    <row r="23" spans="1:5" ht="15" customHeight="1" x14ac:dyDescent="0.25">
      <c r="A23" s="44"/>
      <c r="B23" s="45" t="s">
        <v>157</v>
      </c>
      <c r="C23" s="64">
        <v>96657037.277876079</v>
      </c>
      <c r="D23" s="47" t="s">
        <v>31</v>
      </c>
      <c r="E23" s="44"/>
    </row>
    <row r="24" spans="1:5" ht="30" customHeight="1" x14ac:dyDescent="0.25">
      <c r="A24" s="44"/>
      <c r="B24" s="119" t="s">
        <v>136</v>
      </c>
      <c r="C24" s="119"/>
      <c r="D24" s="119"/>
      <c r="E24" s="44"/>
    </row>
    <row r="25" spans="1:5" ht="15" customHeight="1" x14ac:dyDescent="0.25">
      <c r="A25" s="44"/>
      <c r="B25" s="44"/>
      <c r="C25" s="44"/>
      <c r="D25" s="44"/>
      <c r="E25" s="44"/>
    </row>
    <row r="26" spans="1:5" ht="15" customHeight="1" x14ac:dyDescent="0.25"/>
  </sheetData>
  <sheetProtection algorithmName="SHA-512" hashValue="6qtRZA6oxtha2gk6q5XUtFliX4tU7fyDvc6M1b4OpDCfLDhKNxGiBPT4kD9alcwWRmkvS7qEAFBm8Z1BTJUR6w==" saltValue="EQfUSVBfqQxQ8bFzKhU9dg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65"/>
      <c r="C1" s="65"/>
      <c r="D1" s="65"/>
      <c r="E1" s="9"/>
    </row>
    <row r="2" spans="1:5" ht="15" customHeight="1" x14ac:dyDescent="0.25">
      <c r="A2" s="9"/>
      <c r="B2" s="65"/>
      <c r="C2" s="65"/>
      <c r="D2" s="65"/>
      <c r="E2" s="9"/>
    </row>
    <row r="3" spans="1:5" ht="15" customHeight="1" x14ac:dyDescent="0.25">
      <c r="A3" s="9"/>
      <c r="B3" s="114" t="s">
        <v>45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35"/>
      <c r="C6" s="35"/>
      <c r="D6" s="35"/>
      <c r="E6" s="9"/>
    </row>
    <row r="7" spans="1:5" ht="15" customHeight="1" x14ac:dyDescent="0.25">
      <c r="A7" s="9"/>
      <c r="B7" s="66"/>
      <c r="C7" s="9"/>
      <c r="D7" s="9"/>
      <c r="E7" s="9"/>
    </row>
    <row r="8" spans="1:5" ht="14.25" customHeight="1" x14ac:dyDescent="0.25">
      <c r="A8" s="9"/>
      <c r="B8" s="120" t="s">
        <v>88</v>
      </c>
      <c r="C8" s="121"/>
      <c r="D8" s="122"/>
      <c r="E8" s="9"/>
    </row>
    <row r="9" spans="1:5" ht="15" customHeight="1" x14ac:dyDescent="0.25">
      <c r="A9" s="9"/>
      <c r="B9" s="42" t="s">
        <v>89</v>
      </c>
      <c r="C9" s="2">
        <v>29371656.282456364</v>
      </c>
      <c r="D9" s="39" t="s">
        <v>31</v>
      </c>
      <c r="E9" s="9"/>
    </row>
    <row r="10" spans="1:5" ht="15" customHeight="1" x14ac:dyDescent="0.25">
      <c r="A10" s="9"/>
      <c r="B10" s="67" t="s">
        <v>90</v>
      </c>
      <c r="C10" s="3">
        <f>-'8. Nøgletal'!C19*C9</f>
        <v>-587433.12564912729</v>
      </c>
      <c r="D10" s="39" t="s">
        <v>31</v>
      </c>
      <c r="E10" s="9"/>
    </row>
    <row r="11" spans="1:5" ht="15" customHeight="1" x14ac:dyDescent="0.25">
      <c r="A11" s="9"/>
      <c r="B11" s="67" t="s">
        <v>91</v>
      </c>
      <c r="C11" s="2">
        <f>('5.2. Varige tillæg'!C18)*(1+'8. Nøgletal'!C9)*(1-'8. Nøgletal'!C19)+'5.6 Anlægsprojekter'!C12-'6. Bortfald'!C12+'7. Tilknyttet virksomhed'!C12</f>
        <v>1044197.0884379998</v>
      </c>
      <c r="D11" s="39" t="s">
        <v>31</v>
      </c>
      <c r="E11" s="9"/>
    </row>
    <row r="12" spans="1:5" ht="15" customHeight="1" x14ac:dyDescent="0.25">
      <c r="A12" s="9"/>
      <c r="B12" s="42" t="s">
        <v>92</v>
      </c>
      <c r="C12" s="2">
        <f>SUM(C9:C11)</f>
        <v>29828420.245245237</v>
      </c>
      <c r="D12" s="39" t="s">
        <v>31</v>
      </c>
      <c r="E12" s="9"/>
    </row>
    <row r="13" spans="1:5" ht="15" customHeight="1" x14ac:dyDescent="0.25">
      <c r="A13" s="9"/>
      <c r="B13" s="68" t="s">
        <v>93</v>
      </c>
      <c r="C13" s="69">
        <f>-C12*'8. Nøgletal'!C19</f>
        <v>-596568.40490490478</v>
      </c>
      <c r="D13" s="70" t="s">
        <v>31</v>
      </c>
      <c r="E13" s="71"/>
    </row>
    <row r="14" spans="1:5" ht="15" customHeight="1" x14ac:dyDescent="0.25">
      <c r="A14" s="9"/>
      <c r="B14" s="120" t="s">
        <v>94</v>
      </c>
      <c r="C14" s="121"/>
      <c r="D14" s="122"/>
      <c r="E14" s="9"/>
    </row>
    <row r="15" spans="1:5" ht="15" customHeight="1" x14ac:dyDescent="0.25">
      <c r="A15" s="9"/>
      <c r="B15" s="37" t="s">
        <v>46</v>
      </c>
      <c r="C15" s="3">
        <v>76201450.699309438</v>
      </c>
      <c r="D15" s="39" t="s">
        <v>31</v>
      </c>
      <c r="E15" s="9"/>
    </row>
    <row r="16" spans="1:5" ht="15" customHeight="1" x14ac:dyDescent="0.25">
      <c r="A16" s="9"/>
      <c r="B16" s="67" t="s">
        <v>90</v>
      </c>
      <c r="C16" s="3">
        <f>'8. Nøgletal'!C14*SUM('4. Generelle eff. krav'!C15:C15)</f>
        <v>0</v>
      </c>
      <c r="D16" s="39" t="s">
        <v>31</v>
      </c>
      <c r="E16" s="9"/>
    </row>
    <row r="17" spans="1:5" ht="15" customHeight="1" x14ac:dyDescent="0.25">
      <c r="A17" s="9"/>
      <c r="B17" s="67" t="s">
        <v>95</v>
      </c>
      <c r="C17" s="2">
        <f>('5.2. Varige tillæg'!E18)*(1+'8. Nøgletal'!C9)*(1-'8. Nøgletal'!C14)+'5.6 Anlægsprojekter'!E12-'6. Bortfald'!E12+'7. Tilknyttet virksomhed'!E12</f>
        <v>537542.63159999996</v>
      </c>
      <c r="D17" s="39" t="s">
        <v>31</v>
      </c>
      <c r="E17" s="9"/>
    </row>
    <row r="18" spans="1:5" ht="15" customHeight="1" x14ac:dyDescent="0.25">
      <c r="A18" s="9"/>
      <c r="B18" s="42" t="s">
        <v>96</v>
      </c>
      <c r="C18" s="2">
        <f>SUM(C15:C17)</f>
        <v>76738993.330909431</v>
      </c>
      <c r="D18" s="39" t="s">
        <v>31</v>
      </c>
      <c r="E18" s="9"/>
    </row>
    <row r="19" spans="1:5" ht="15" customHeight="1" x14ac:dyDescent="0.25">
      <c r="A19" s="9"/>
      <c r="B19" s="68" t="s">
        <v>97</v>
      </c>
      <c r="C19" s="69">
        <f>-C18*'8. Nøgletal'!C15</f>
        <v>0</v>
      </c>
      <c r="D19" s="70" t="s">
        <v>31</v>
      </c>
      <c r="E19" s="9"/>
    </row>
    <row r="20" spans="1:5" ht="15" customHeight="1" x14ac:dyDescent="0.25">
      <c r="A20" s="9"/>
      <c r="B20" s="18" t="s">
        <v>98</v>
      </c>
      <c r="C20" s="34">
        <f>C13+C19</f>
        <v>-596568.40490490478</v>
      </c>
      <c r="D20" s="20" t="s">
        <v>31</v>
      </c>
      <c r="E20" s="9"/>
    </row>
    <row r="21" spans="1:5" ht="39.950000000000003" customHeight="1" x14ac:dyDescent="0.25">
      <c r="A21" s="9"/>
      <c r="B21" s="123" t="s">
        <v>125</v>
      </c>
      <c r="C21" s="124"/>
      <c r="D21" s="125"/>
      <c r="E21" s="71"/>
    </row>
    <row r="22" spans="1:5" ht="15" customHeight="1" x14ac:dyDescent="0.25">
      <c r="A22" s="9"/>
      <c r="B22" s="9"/>
      <c r="C22" s="9"/>
      <c r="D22" s="9"/>
      <c r="E22" s="9"/>
    </row>
    <row r="23" spans="1:5" ht="15" customHeight="1" x14ac:dyDescent="0.25">
      <c r="A23" s="9"/>
      <c r="B23" s="9"/>
      <c r="C23" s="9"/>
      <c r="D23" s="9"/>
      <c r="E23" s="9"/>
    </row>
  </sheetData>
  <sheetProtection algorithmName="SHA-512" hashValue="wXucZbpCtf+V8LL8KHVs+s5jUuwVNBhUnzUaryljvVwas0k/GzDHVEiJR0a8edYAw8k4/3oDxRAn4EmoNCi/Qg==" saltValue="G2qyMimMEwX1MhjSp1LdlQ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0" t="s">
        <v>47</v>
      </c>
      <c r="C3" s="110"/>
      <c r="D3" s="110"/>
      <c r="E3" s="9"/>
    </row>
    <row r="4" spans="1:5" ht="15" customHeight="1" x14ac:dyDescent="0.25">
      <c r="A4" s="9"/>
      <c r="B4" s="110"/>
      <c r="C4" s="110"/>
      <c r="D4" s="110"/>
      <c r="E4" s="9"/>
    </row>
    <row r="5" spans="1:5" ht="15" customHeight="1" x14ac:dyDescent="0.25">
      <c r="A5" s="9"/>
      <c r="B5" s="110"/>
      <c r="C5" s="110"/>
      <c r="D5" s="110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27.75" customHeight="1" x14ac:dyDescent="0.25">
      <c r="A8" s="9"/>
      <c r="B8" s="126" t="s">
        <v>99</v>
      </c>
      <c r="C8" s="127"/>
      <c r="D8" s="128"/>
      <c r="E8" s="9"/>
    </row>
    <row r="9" spans="1:5" ht="15" customHeight="1" x14ac:dyDescent="0.25">
      <c r="A9" s="9"/>
      <c r="B9" s="73" t="s">
        <v>137</v>
      </c>
      <c r="C9" s="26">
        <f>'5.1.a. § 10-tillæg'!E9</f>
        <v>0</v>
      </c>
      <c r="D9" s="39" t="s">
        <v>31</v>
      </c>
      <c r="E9" s="9"/>
    </row>
    <row r="10" spans="1:5" ht="15" customHeight="1" x14ac:dyDescent="0.25">
      <c r="A10" s="9"/>
      <c r="B10" s="73" t="s">
        <v>138</v>
      </c>
      <c r="C10" s="26">
        <f>'5.1.a. § 10-tillæg'!E10</f>
        <v>0</v>
      </c>
      <c r="D10" s="39" t="s">
        <v>31</v>
      </c>
      <c r="E10" s="9"/>
    </row>
    <row r="11" spans="1:5" ht="15" customHeight="1" x14ac:dyDescent="0.25">
      <c r="A11" s="9"/>
      <c r="B11" s="73" t="s">
        <v>139</v>
      </c>
      <c r="C11" s="26">
        <f>'5.1.a. § 10-tillæg'!E11</f>
        <v>807909.41838512989</v>
      </c>
      <c r="D11" s="39" t="s">
        <v>31</v>
      </c>
      <c r="E11" s="9"/>
    </row>
    <row r="12" spans="1:5" ht="15" customHeight="1" x14ac:dyDescent="0.25">
      <c r="A12" s="9"/>
      <c r="B12" s="73" t="s">
        <v>140</v>
      </c>
      <c r="C12" s="26">
        <f>'5.1.a. § 10-tillæg'!E12</f>
        <v>0</v>
      </c>
      <c r="D12" s="39" t="s">
        <v>31</v>
      </c>
      <c r="E12" s="9"/>
    </row>
    <row r="13" spans="1:5" ht="15" customHeight="1" x14ac:dyDescent="0.25">
      <c r="A13" s="9"/>
      <c r="B13" s="74" t="s">
        <v>149</v>
      </c>
      <c r="C13" s="75">
        <v>308851</v>
      </c>
      <c r="D13" s="39" t="s">
        <v>31</v>
      </c>
      <c r="E13" s="9"/>
    </row>
    <row r="14" spans="1:5" ht="15" customHeight="1" x14ac:dyDescent="0.25">
      <c r="A14" s="9"/>
      <c r="B14" s="74" t="s">
        <v>150</v>
      </c>
      <c r="C14" s="75">
        <v>72776</v>
      </c>
      <c r="D14" s="39" t="s">
        <v>31</v>
      </c>
      <c r="E14" s="9"/>
    </row>
    <row r="15" spans="1:5" ht="15" customHeight="1" x14ac:dyDescent="0.25">
      <c r="A15" s="9"/>
      <c r="B15" s="74"/>
      <c r="C15" s="75"/>
      <c r="D15" s="39" t="s">
        <v>31</v>
      </c>
      <c r="E15" s="9"/>
    </row>
    <row r="16" spans="1:5" ht="15" customHeight="1" x14ac:dyDescent="0.25">
      <c r="A16" s="9"/>
      <c r="B16" s="74"/>
      <c r="C16" s="75"/>
      <c r="D16" s="39" t="s">
        <v>31</v>
      </c>
      <c r="E16" s="9"/>
    </row>
    <row r="17" spans="1:5" ht="15" customHeight="1" x14ac:dyDescent="0.25">
      <c r="A17" s="9"/>
      <c r="B17" s="74"/>
      <c r="C17" s="75"/>
      <c r="D17" s="39" t="s">
        <v>31</v>
      </c>
      <c r="E17" s="9"/>
    </row>
    <row r="18" spans="1:5" ht="15" customHeight="1" x14ac:dyDescent="0.25">
      <c r="A18" s="9"/>
      <c r="B18" s="74"/>
      <c r="C18" s="75"/>
      <c r="D18" s="39" t="s">
        <v>31</v>
      </c>
      <c r="E18" s="9"/>
    </row>
    <row r="19" spans="1:5" ht="15" customHeight="1" x14ac:dyDescent="0.25">
      <c r="A19" s="9"/>
      <c r="B19" s="74"/>
      <c r="C19" s="75"/>
      <c r="D19" s="39" t="s">
        <v>31</v>
      </c>
      <c r="E19" s="9"/>
    </row>
    <row r="20" spans="1:5" ht="15" customHeight="1" x14ac:dyDescent="0.25">
      <c r="A20" s="9"/>
      <c r="B20" s="18" t="s">
        <v>48</v>
      </c>
      <c r="C20" s="76">
        <f>SUM(C9:C19)</f>
        <v>1189536.4183851299</v>
      </c>
      <c r="D20" s="77" t="s">
        <v>31</v>
      </c>
      <c r="E20" s="9"/>
    </row>
    <row r="21" spans="1:5" ht="15" customHeight="1" x14ac:dyDescent="0.25">
      <c r="A21" s="9"/>
      <c r="B21" s="78"/>
      <c r="C21" s="79"/>
      <c r="D21" s="79"/>
      <c r="E21" s="9"/>
    </row>
    <row r="22" spans="1:5" ht="15" customHeight="1" x14ac:dyDescent="0.25">
      <c r="A22" s="9"/>
      <c r="B22" s="120" t="s">
        <v>39</v>
      </c>
      <c r="C22" s="121"/>
      <c r="D22" s="122"/>
      <c r="E22" s="9"/>
    </row>
    <row r="23" spans="1:5" ht="15" customHeight="1" x14ac:dyDescent="0.25">
      <c r="A23" s="9"/>
      <c r="B23" s="80" t="s">
        <v>49</v>
      </c>
      <c r="C23" s="26">
        <v>0</v>
      </c>
      <c r="D23" s="39" t="s">
        <v>31</v>
      </c>
      <c r="E23" s="9"/>
    </row>
    <row r="24" spans="1:5" ht="15" customHeight="1" x14ac:dyDescent="0.25">
      <c r="A24" s="9"/>
      <c r="B24" s="80" t="s">
        <v>50</v>
      </c>
      <c r="C24" s="26">
        <v>0</v>
      </c>
      <c r="D24" s="39" t="s">
        <v>31</v>
      </c>
      <c r="E24" s="9"/>
    </row>
    <row r="25" spans="1:5" ht="15" customHeight="1" x14ac:dyDescent="0.25">
      <c r="A25" s="9"/>
      <c r="B25" s="18" t="s">
        <v>48</v>
      </c>
      <c r="C25" s="76">
        <f>SUM(C23:C24)</f>
        <v>0</v>
      </c>
      <c r="D25" s="77" t="s">
        <v>31</v>
      </c>
      <c r="E25" s="9"/>
    </row>
    <row r="26" spans="1:5" ht="15" customHeight="1" x14ac:dyDescent="0.25">
      <c r="A26" s="9"/>
      <c r="B26" s="9"/>
      <c r="C26" s="9"/>
      <c r="D26" s="9"/>
      <c r="E26" s="9"/>
    </row>
    <row r="27" spans="1:5" ht="15" customHeight="1" x14ac:dyDescent="0.25">
      <c r="A27" s="9"/>
      <c r="B27" s="9"/>
      <c r="C27" s="9"/>
      <c r="D27" s="9"/>
      <c r="E27" s="9"/>
    </row>
  </sheetData>
  <sheetProtection algorithmName="SHA-512" hashValue="l+6eZpOmtaUo5TzJrmKalZbI6M6MmaVHoJ+kf3RHsiRwLgLenuIk+tGhSd+J0smTlRQdUE7ZswXGS/VxdEl5+w==" saltValue="riMFfgcCuztsLRz8dWm/cA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9.5" customHeight="1" x14ac:dyDescent="0.25">
      <c r="A3" s="9"/>
      <c r="B3" s="114" t="s">
        <v>100</v>
      </c>
      <c r="C3" s="114"/>
      <c r="D3" s="114"/>
      <c r="E3" s="114"/>
      <c r="F3" s="114"/>
      <c r="G3" s="9"/>
    </row>
    <row r="4" spans="1:7" ht="19.5" customHeight="1" x14ac:dyDescent="0.25">
      <c r="A4" s="9"/>
      <c r="B4" s="114"/>
      <c r="C4" s="114"/>
      <c r="D4" s="114"/>
      <c r="E4" s="114"/>
      <c r="F4" s="114"/>
      <c r="G4" s="9"/>
    </row>
    <row r="5" spans="1:7" ht="19.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51.75" customHeight="1" x14ac:dyDescent="0.25">
      <c r="A8" s="9"/>
      <c r="B8" s="81" t="s">
        <v>126</v>
      </c>
      <c r="C8" s="82" t="s">
        <v>101</v>
      </c>
      <c r="D8" s="83" t="s">
        <v>102</v>
      </c>
      <c r="E8" s="83" t="s">
        <v>103</v>
      </c>
      <c r="F8" s="20"/>
      <c r="G8" s="9"/>
    </row>
    <row r="9" spans="1:7" ht="15" customHeight="1" x14ac:dyDescent="0.25">
      <c r="A9" s="9"/>
      <c r="B9" s="73" t="s">
        <v>137</v>
      </c>
      <c r="C9" s="26">
        <v>800110.68902714003</v>
      </c>
      <c r="D9" s="26">
        <v>720636</v>
      </c>
      <c r="E9" s="26">
        <f>MAX(D9-C9,0)</f>
        <v>0</v>
      </c>
      <c r="F9" s="39" t="s">
        <v>31</v>
      </c>
      <c r="G9" s="9"/>
    </row>
    <row r="10" spans="1:7" ht="15" customHeight="1" x14ac:dyDescent="0.25">
      <c r="A10" s="9"/>
      <c r="B10" s="73" t="s">
        <v>138</v>
      </c>
      <c r="C10" s="26">
        <v>85935.271245890006</v>
      </c>
      <c r="D10" s="26">
        <v>75011</v>
      </c>
      <c r="E10" s="26">
        <f t="shared" ref="E10:E19" si="0">MAX(D10-C10,0)</f>
        <v>0</v>
      </c>
      <c r="F10" s="39" t="s">
        <v>31</v>
      </c>
      <c r="G10" s="9"/>
    </row>
    <row r="11" spans="1:7" ht="43.5" customHeight="1" x14ac:dyDescent="0.25">
      <c r="A11" s="9"/>
      <c r="B11" s="73" t="s">
        <v>139</v>
      </c>
      <c r="C11" s="26">
        <v>1785791.5816148701</v>
      </c>
      <c r="D11" s="26">
        <v>2593701</v>
      </c>
      <c r="E11" s="26">
        <f t="shared" si="0"/>
        <v>807909.41838512989</v>
      </c>
      <c r="F11" s="39" t="s">
        <v>31</v>
      </c>
      <c r="G11" s="9"/>
    </row>
    <row r="12" spans="1:7" ht="15" customHeight="1" x14ac:dyDescent="0.25">
      <c r="A12" s="9"/>
      <c r="B12" s="73" t="s">
        <v>140</v>
      </c>
      <c r="C12" s="26">
        <v>288636.58886770997</v>
      </c>
      <c r="D12" s="26">
        <v>224385</v>
      </c>
      <c r="E12" s="26">
        <f t="shared" si="0"/>
        <v>0</v>
      </c>
      <c r="F12" s="39" t="s">
        <v>31</v>
      </c>
      <c r="G12" s="9"/>
    </row>
    <row r="13" spans="1:7" ht="15" hidden="1" customHeight="1" x14ac:dyDescent="0.25">
      <c r="A13" s="9"/>
      <c r="B13" s="74"/>
      <c r="C13" s="26"/>
      <c r="D13" s="26"/>
      <c r="E13" s="26">
        <f t="shared" si="0"/>
        <v>0</v>
      </c>
      <c r="F13" s="39" t="s">
        <v>31</v>
      </c>
      <c r="G13" s="9"/>
    </row>
    <row r="14" spans="1:7" ht="15" hidden="1" customHeight="1" x14ac:dyDescent="0.25">
      <c r="A14" s="9"/>
      <c r="B14" s="74"/>
      <c r="C14" s="26"/>
      <c r="D14" s="26"/>
      <c r="E14" s="26">
        <f t="shared" si="0"/>
        <v>0</v>
      </c>
      <c r="F14" s="39" t="s">
        <v>31</v>
      </c>
      <c r="G14" s="9"/>
    </row>
    <row r="15" spans="1:7" ht="15" hidden="1" customHeight="1" x14ac:dyDescent="0.25">
      <c r="A15" s="9"/>
      <c r="B15" s="74"/>
      <c r="C15" s="26"/>
      <c r="D15" s="26"/>
      <c r="E15" s="26">
        <f t="shared" si="0"/>
        <v>0</v>
      </c>
      <c r="F15" s="39" t="s">
        <v>31</v>
      </c>
      <c r="G15" s="9"/>
    </row>
    <row r="16" spans="1:7" ht="15" hidden="1" customHeight="1" x14ac:dyDescent="0.25">
      <c r="A16" s="9"/>
      <c r="B16" s="74"/>
      <c r="C16" s="26"/>
      <c r="D16" s="26"/>
      <c r="E16" s="26">
        <f t="shared" si="0"/>
        <v>0</v>
      </c>
      <c r="F16" s="39" t="s">
        <v>31</v>
      </c>
      <c r="G16" s="9"/>
    </row>
    <row r="17" spans="1:7" ht="15" hidden="1" customHeight="1" x14ac:dyDescent="0.25">
      <c r="A17" s="9"/>
      <c r="B17" s="74"/>
      <c r="C17" s="26"/>
      <c r="D17" s="26"/>
      <c r="E17" s="26">
        <f t="shared" si="0"/>
        <v>0</v>
      </c>
      <c r="F17" s="39" t="s">
        <v>31</v>
      </c>
      <c r="G17" s="9"/>
    </row>
    <row r="18" spans="1:7" ht="15" hidden="1" customHeight="1" x14ac:dyDescent="0.25">
      <c r="A18" s="9"/>
      <c r="B18" s="74"/>
      <c r="C18" s="26"/>
      <c r="D18" s="26"/>
      <c r="E18" s="26">
        <f t="shared" si="0"/>
        <v>0</v>
      </c>
      <c r="F18" s="39" t="s">
        <v>31</v>
      </c>
      <c r="G18" s="9"/>
    </row>
    <row r="19" spans="1:7" ht="15" hidden="1" customHeight="1" x14ac:dyDescent="0.25">
      <c r="A19" s="9"/>
      <c r="B19" s="74"/>
      <c r="C19" s="26"/>
      <c r="D19" s="26"/>
      <c r="E19" s="26">
        <f t="shared" si="0"/>
        <v>0</v>
      </c>
      <c r="F19" s="39" t="s">
        <v>31</v>
      </c>
      <c r="G19" s="9"/>
    </row>
    <row r="20" spans="1:7" ht="15" customHeight="1" x14ac:dyDescent="0.25">
      <c r="A20" s="9"/>
      <c r="B20" s="18"/>
      <c r="C20" s="76"/>
      <c r="D20" s="76"/>
      <c r="E20" s="76"/>
      <c r="F20" s="77"/>
      <c r="G20" s="9"/>
    </row>
    <row r="21" spans="1:7" ht="39.75" customHeight="1" x14ac:dyDescent="0.25">
      <c r="A21" s="9"/>
      <c r="B21" s="115" t="s">
        <v>104</v>
      </c>
      <c r="C21" s="116"/>
      <c r="D21" s="116"/>
      <c r="E21" s="116"/>
      <c r="F21" s="117"/>
      <c r="G21" s="9"/>
    </row>
    <row r="22" spans="1:7" ht="15" customHeight="1" x14ac:dyDescent="0.25">
      <c r="A22" s="9"/>
      <c r="B22" s="84"/>
      <c r="C22" s="79"/>
      <c r="D22" s="79"/>
      <c r="E22" s="79"/>
      <c r="F22" s="79"/>
      <c r="G22" s="9"/>
    </row>
    <row r="23" spans="1:7" ht="15" customHeight="1" x14ac:dyDescent="0.25">
      <c r="A23" s="9"/>
      <c r="B23" s="84"/>
      <c r="C23" s="79"/>
      <c r="D23" s="79"/>
      <c r="E23" s="79"/>
      <c r="F23" s="79"/>
      <c r="G23" s="9"/>
    </row>
  </sheetData>
  <sheetProtection algorithmName="SHA-512" hashValue="KaYHLa9N7kYXLYNXKbKZbCV5MwFVr1B4HePsKNtljzEalugrG/JniTh0LbrvlyVV1SUNWWej1PcVRhsns6V2Gg==" saltValue="cDO4z/EeWeRiE6h+vrjn3w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0" t="s">
        <v>51</v>
      </c>
      <c r="C3" s="110"/>
      <c r="D3" s="110"/>
      <c r="E3" s="110"/>
      <c r="F3" s="110"/>
      <c r="G3" s="9"/>
    </row>
    <row r="4" spans="1:7" ht="15" customHeight="1" x14ac:dyDescent="0.25">
      <c r="A4" s="9"/>
      <c r="B4" s="110"/>
      <c r="C4" s="110"/>
      <c r="D4" s="110"/>
      <c r="E4" s="110"/>
      <c r="F4" s="110"/>
      <c r="G4" s="9"/>
    </row>
    <row r="5" spans="1:7" ht="15" customHeight="1" x14ac:dyDescent="0.25">
      <c r="A5" s="9"/>
      <c r="B5" s="110"/>
      <c r="C5" s="110"/>
      <c r="D5" s="110"/>
      <c r="E5" s="110"/>
      <c r="F5" s="110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8" t="s">
        <v>32</v>
      </c>
      <c r="C8" s="19"/>
      <c r="D8" s="19"/>
      <c r="E8" s="19"/>
      <c r="F8" s="20"/>
      <c r="G8" s="9"/>
    </row>
    <row r="9" spans="1:7" ht="15" customHeight="1" x14ac:dyDescent="0.25">
      <c r="A9" s="9"/>
      <c r="B9" s="85" t="s">
        <v>52</v>
      </c>
      <c r="C9" s="28" t="s">
        <v>53</v>
      </c>
      <c r="D9" s="86"/>
      <c r="E9" s="28" t="s">
        <v>54</v>
      </c>
      <c r="F9" s="87"/>
      <c r="G9" s="9"/>
    </row>
    <row r="10" spans="1:7" ht="15" customHeight="1" x14ac:dyDescent="0.25">
      <c r="A10" s="9"/>
      <c r="B10" s="88" t="s">
        <v>151</v>
      </c>
      <c r="C10" s="26">
        <v>0</v>
      </c>
      <c r="D10" s="39" t="s">
        <v>31</v>
      </c>
      <c r="E10" s="26">
        <v>152750</v>
      </c>
      <c r="F10" s="39" t="s">
        <v>31</v>
      </c>
      <c r="G10" s="9"/>
    </row>
    <row r="11" spans="1:7" ht="15" customHeight="1" x14ac:dyDescent="0.25">
      <c r="A11" s="9"/>
      <c r="B11" s="88" t="s">
        <v>152</v>
      </c>
      <c r="C11" s="26">
        <v>47130</v>
      </c>
      <c r="D11" s="39" t="s">
        <v>31</v>
      </c>
      <c r="E11" s="26">
        <v>274354</v>
      </c>
      <c r="F11" s="39" t="s">
        <v>31</v>
      </c>
      <c r="G11" s="9"/>
    </row>
    <row r="12" spans="1:7" ht="15" customHeight="1" x14ac:dyDescent="0.25">
      <c r="A12" s="9"/>
      <c r="B12" s="88" t="s">
        <v>153</v>
      </c>
      <c r="C12" s="26">
        <v>0</v>
      </c>
      <c r="D12" s="39" t="s">
        <v>31</v>
      </c>
      <c r="E12" s="26">
        <v>48526</v>
      </c>
      <c r="F12" s="39" t="s">
        <v>31</v>
      </c>
      <c r="G12" s="9"/>
    </row>
    <row r="13" spans="1:7" ht="15" customHeight="1" x14ac:dyDescent="0.25">
      <c r="A13" s="9"/>
      <c r="B13" s="88" t="s">
        <v>154</v>
      </c>
      <c r="C13" s="26">
        <v>0</v>
      </c>
      <c r="D13" s="39" t="s">
        <v>31</v>
      </c>
      <c r="E13" s="26">
        <v>1307</v>
      </c>
      <c r="F13" s="39" t="s">
        <v>31</v>
      </c>
      <c r="G13" s="9"/>
    </row>
    <row r="14" spans="1:7" ht="15" customHeight="1" x14ac:dyDescent="0.25">
      <c r="A14" s="9"/>
      <c r="B14" s="88" t="s">
        <v>155</v>
      </c>
      <c r="C14" s="26">
        <v>814569</v>
      </c>
      <c r="D14" s="39" t="s">
        <v>31</v>
      </c>
      <c r="E14" s="26">
        <v>45507</v>
      </c>
      <c r="F14" s="39" t="s">
        <v>31</v>
      </c>
      <c r="G14" s="9"/>
    </row>
    <row r="15" spans="1:7" ht="15" customHeight="1" x14ac:dyDescent="0.25">
      <c r="A15" s="9"/>
      <c r="B15" s="88" t="s">
        <v>20</v>
      </c>
      <c r="C15" s="26">
        <v>173880</v>
      </c>
      <c r="D15" s="39" t="s">
        <v>31</v>
      </c>
      <c r="E15" s="26">
        <v>0</v>
      </c>
      <c r="F15" s="39" t="s">
        <v>31</v>
      </c>
      <c r="G15" s="9"/>
    </row>
    <row r="16" spans="1:7" ht="15" customHeight="1" x14ac:dyDescent="0.25">
      <c r="A16" s="9"/>
      <c r="B16" s="88"/>
      <c r="C16" s="26"/>
      <c r="D16" s="39" t="s">
        <v>31</v>
      </c>
      <c r="E16" s="26"/>
      <c r="F16" s="39" t="s">
        <v>31</v>
      </c>
      <c r="G16" s="9"/>
    </row>
    <row r="17" spans="1:7" ht="15" customHeight="1" x14ac:dyDescent="0.25">
      <c r="A17" s="9"/>
      <c r="B17" s="88"/>
      <c r="C17" s="26"/>
      <c r="D17" s="39" t="s">
        <v>31</v>
      </c>
      <c r="E17" s="26"/>
      <c r="F17" s="39" t="s">
        <v>31</v>
      </c>
      <c r="G17" s="9"/>
    </row>
    <row r="18" spans="1:7" ht="15" customHeight="1" x14ac:dyDescent="0.25">
      <c r="A18" s="9"/>
      <c r="B18" s="18" t="s">
        <v>105</v>
      </c>
      <c r="C18" s="76">
        <f>SUM(C10:C17)</f>
        <v>1035579</v>
      </c>
      <c r="D18" s="77" t="s">
        <v>31</v>
      </c>
      <c r="E18" s="76">
        <f>SUM(E10:E17)</f>
        <v>522444</v>
      </c>
      <c r="F18" s="77" t="s">
        <v>31</v>
      </c>
      <c r="G18" s="9"/>
    </row>
    <row r="19" spans="1:7" ht="15" customHeight="1" x14ac:dyDescent="0.25">
      <c r="A19" s="9"/>
      <c r="B19" s="88" t="s">
        <v>35</v>
      </c>
      <c r="C19" s="26">
        <f>-C18*'8. Nøgletal'!C23</f>
        <v>0</v>
      </c>
      <c r="D19" s="39" t="s">
        <v>31</v>
      </c>
      <c r="E19" s="26">
        <f>-E18*'8. Nøgletal'!C23</f>
        <v>0</v>
      </c>
      <c r="F19" s="39" t="s">
        <v>31</v>
      </c>
      <c r="G19" s="9"/>
    </row>
    <row r="20" spans="1:7" ht="15" customHeight="1" x14ac:dyDescent="0.25">
      <c r="A20" s="9"/>
      <c r="B20" s="88" t="s">
        <v>36</v>
      </c>
      <c r="C20" s="26">
        <f>-C18*'8. Nøgletal'!C19</f>
        <v>-20711.580000000002</v>
      </c>
      <c r="D20" s="39" t="s">
        <v>31</v>
      </c>
      <c r="E20" s="26">
        <f>-E18*'8. Nøgletal'!C14</f>
        <v>0</v>
      </c>
      <c r="F20" s="39" t="s">
        <v>31</v>
      </c>
      <c r="G20" s="9"/>
    </row>
    <row r="21" spans="1:7" ht="15" customHeight="1" x14ac:dyDescent="0.25">
      <c r="A21" s="9"/>
      <c r="B21" s="88" t="s">
        <v>37</v>
      </c>
      <c r="C21" s="26">
        <f>SUM(C18:C20)*'8. Nøgletal'!C9</f>
        <v>29329.668438000001</v>
      </c>
      <c r="D21" s="39" t="s">
        <v>31</v>
      </c>
      <c r="E21" s="26">
        <f>SUM(E18:E20)*'8. Nøgletal'!C9</f>
        <v>15098.631599999999</v>
      </c>
      <c r="F21" s="39" t="s">
        <v>31</v>
      </c>
      <c r="G21" s="9"/>
    </row>
    <row r="22" spans="1:7" ht="26.25" customHeight="1" x14ac:dyDescent="0.25">
      <c r="A22" s="9"/>
      <c r="B22" s="81" t="s">
        <v>106</v>
      </c>
      <c r="C22" s="76">
        <f>SUM(C18:C21)</f>
        <v>1044197.0884380001</v>
      </c>
      <c r="D22" s="77" t="s">
        <v>31</v>
      </c>
      <c r="E22" s="76">
        <f>SUM(E18:E21)</f>
        <v>537542.63159999996</v>
      </c>
      <c r="F22" s="77" t="s">
        <v>31</v>
      </c>
      <c r="G22" s="9"/>
    </row>
    <row r="23" spans="1:7" ht="15" customHeight="1" x14ac:dyDescent="0.25">
      <c r="A23" s="9"/>
      <c r="B23" s="9"/>
      <c r="C23" s="9"/>
      <c r="D23" s="9"/>
      <c r="E23" s="9"/>
      <c r="F23" s="9"/>
      <c r="G23" s="9"/>
    </row>
    <row r="24" spans="1:7" ht="15" customHeight="1" x14ac:dyDescent="0.25">
      <c r="A24" s="9"/>
      <c r="B24" s="9"/>
      <c r="C24" s="9"/>
      <c r="D24" s="9"/>
      <c r="E24" s="9"/>
      <c r="F24" s="9"/>
      <c r="G24" s="9"/>
    </row>
  </sheetData>
  <sheetProtection algorithmName="SHA-512" hashValue="MAUUTmKHgvYfeB4k0oO0If4Bzt+oZ4yT8r0o/Lo6kR3zBrmkOHfSzZrpSWZGJ+lPFAZbqm6eDZ6Tm9Fwr3jIrA==" saltValue="f7YhpOX5Rl3QA+2SwMIVEw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0" t="s">
        <v>55</v>
      </c>
      <c r="C3" s="110"/>
      <c r="D3" s="110"/>
      <c r="E3" s="110"/>
      <c r="F3" s="110"/>
      <c r="G3" s="9"/>
    </row>
    <row r="4" spans="1:7" ht="15" customHeight="1" x14ac:dyDescent="0.25">
      <c r="A4" s="9"/>
      <c r="B4" s="110"/>
      <c r="C4" s="110"/>
      <c r="D4" s="110"/>
      <c r="E4" s="110"/>
      <c r="F4" s="110"/>
      <c r="G4" s="9"/>
    </row>
    <row r="5" spans="1:7" ht="15" customHeight="1" x14ac:dyDescent="0.25">
      <c r="A5" s="9"/>
      <c r="B5" s="110"/>
      <c r="C5" s="110"/>
      <c r="D5" s="110"/>
      <c r="E5" s="110"/>
      <c r="F5" s="110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18</v>
      </c>
      <c r="C8" s="121"/>
      <c r="D8" s="121"/>
      <c r="E8" s="121"/>
      <c r="F8" s="122"/>
      <c r="G8" s="9"/>
    </row>
    <row r="9" spans="1:7" ht="15" customHeight="1" x14ac:dyDescent="0.25">
      <c r="A9" s="9"/>
      <c r="B9" s="85" t="s">
        <v>52</v>
      </c>
      <c r="C9" s="28" t="s">
        <v>53</v>
      </c>
      <c r="D9" s="86"/>
      <c r="E9" s="28" t="s">
        <v>54</v>
      </c>
      <c r="F9" s="87"/>
      <c r="G9" s="9"/>
    </row>
    <row r="10" spans="1:7" ht="15" customHeight="1" x14ac:dyDescent="0.25">
      <c r="A10" s="9"/>
      <c r="B10" s="88" t="s">
        <v>156</v>
      </c>
      <c r="C10" s="26">
        <v>220525</v>
      </c>
      <c r="D10" s="39" t="s">
        <v>31</v>
      </c>
      <c r="E10" s="26">
        <v>0</v>
      </c>
      <c r="F10" s="39" t="s">
        <v>31</v>
      </c>
      <c r="G10" s="9"/>
    </row>
    <row r="11" spans="1:7" ht="15" customHeight="1" x14ac:dyDescent="0.25">
      <c r="A11" s="9"/>
      <c r="B11" s="88" t="s">
        <v>20</v>
      </c>
      <c r="C11" s="26">
        <v>1738800</v>
      </c>
      <c r="D11" s="39" t="s">
        <v>31</v>
      </c>
      <c r="E11" s="26">
        <v>0</v>
      </c>
      <c r="F11" s="39" t="s">
        <v>31</v>
      </c>
      <c r="G11" s="9"/>
    </row>
    <row r="12" spans="1:7" ht="15" customHeight="1" x14ac:dyDescent="0.25">
      <c r="A12" s="9"/>
      <c r="B12" s="88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18" t="s">
        <v>107</v>
      </c>
      <c r="C13" s="76">
        <f>SUM(C10:C12)</f>
        <v>1959325</v>
      </c>
      <c r="D13" s="77" t="s">
        <v>31</v>
      </c>
      <c r="E13" s="76">
        <f>SUM(E10:E12)</f>
        <v>0</v>
      </c>
      <c r="F13" s="77" t="s">
        <v>31</v>
      </c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  <row r="15" spans="1:7" ht="15" customHeight="1" x14ac:dyDescent="0.25">
      <c r="A15" s="9"/>
      <c r="B15" s="89"/>
      <c r="C15" s="89"/>
      <c r="D15" s="89"/>
      <c r="E15" s="89"/>
      <c r="F15" s="89"/>
      <c r="G15" s="9"/>
    </row>
  </sheetData>
  <sheetProtection algorithmName="SHA-512" hashValue="+O5MoG8az2sb3ibI2LJtWe9IW49r5kV5hOHObPGXx+4BEK8BQ2FI3IUxYIgVrr0D+i6zUG5/OJIgL40bP0aZfw==" saltValue="dbj3q4iyw+qHv+6hSU7qk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2026-08-19T12:58:53Z</dcterms:modified>
</cp:coreProperties>
</file>