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emvig Vand &amp; Spildevand AS (S06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1" i="37" s="1"/>
  <c r="E12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<sst xmlns="http://schemas.openxmlformats.org/spreadsheetml/2006/main" count="706" uniqueCount="286">
  <si>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</si>
  <si>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</si>
  <si>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</si>
  <si>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</si>
  <si>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</si>
  <si>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</si>
  <si>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</si>
  <si>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</si>
  <si>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</si>
  <si>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</si>
  <si>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</si>
  <si>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</si>
  <si>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</si>
  <si>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</si>
  <si>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</si>
  <si>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</si>
  <si>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</si>
  <si>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</si>
  <si>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</si>
  <si>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</si>
  <si>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</si>
  <si>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</si>
  <si>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</si>
  <si>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</si>
  <si>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</si>
  <si>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</si>
  <si>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</si>
  <si>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</si>
  <si>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</si>
  <si>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</si>
  <si>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</si>
  <si>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</si>
  <si>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</si>
  <si>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</si>
  <si>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</si>
  <si>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</si>
  <si>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</si>
  <si>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</si>
  <si>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</si>
  <si>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</si>
  <si>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</si>
  <si>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</si>
  <si>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</si>
  <si>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</si>
  <si>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</si>
  <si>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</si>
  <si>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</si>
  <si>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</si>
  <si>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</si>
  <si>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</si>
  <si>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</si>
  <si>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</si>
  <si>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</si>
  <si>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</si>
  <si>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</si>
  <si>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</si>
  <si>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</si>
  <si>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</si>
  <si>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</si>
  <si>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</si>
  <si>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</si>
  <si>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</si>
  <si>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</si>
  <si>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</si>
  <si>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</si>
  <si>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</si>
  <si>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</si>
  <si>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</si>
  <si>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</si>
  <si>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</si>
  <si>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</si>
  <si>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</si>
  <si>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</si>
  <si>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</si>
  <si>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</si>
  <si>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</si>
  <si>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</si>
  <si>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</si>
  <si>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</si>
  <si>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</si>
  <si>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</si>
  <si>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</si>
  <si>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</si>
  <si>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</si>
  <si>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</si>
  <si>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</si>
  <si>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</si>
  <si>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</si>
  <si>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</si>
  <si>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</si>
  <si>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</si>
  <si>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</si>
  <si>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</si>
  <si>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</si>
  <si>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</si>
  <si>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</si>
  <si>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</si>
  <si>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</si>
  <si>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</si>
  <si>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</si>
  <si>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</si>
  <si>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</si>
  <si>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</si>
  <si>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</si>
  <si>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</si>
  <si>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</si>
  <si>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</si>
  <si>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</si>
  <si>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</si>
  <si>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</si>
  <si>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</si>
  <si>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</si>
  <si>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</si>
  <si>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</si>
  <si>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</si>
  <si>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</si>
  <si>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</si>
  <si>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</si>
  <si>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</si>
  <si>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</si>
  <si>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</si>
  <si>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</si>
  <si>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</si>
  <si>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</si>
  <si>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</si>
  <si>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</si>
  <si>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</si>
  <si>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</si>
  <si>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</si>
  <si>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</si>
  <si>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</si>
  <si>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</si>
  <si>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</si>
  <si>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</si>
  <si>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</si>
  <si>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</si>
  <si>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</si>
  <si>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</si>
  <si>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</si>
  <si>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</si>
  <si>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</si>
  <si>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</si>
  <si>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</si>
  <si>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</si>
  <si>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</si>
  <si>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</si>
  <si>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</si>
  <si>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</si>
  <si>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</si>
  <si>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</si>
  <si>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</si>
  <si>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</si>
  <si>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</si>
  <si>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</si>
  <si>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</si>
  <si>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</si>
  <si>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</si>
  <si>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</si>
  <si>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</si>
  <si>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</si>
  <si>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</si>
  <si>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</si>
  <si>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</si>
  <si>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</si>
  <si>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</si>
  <si>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</si>
  <si>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</si>
  <si>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</si>
  <si>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</si>
  <si>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</si>
  <si>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</si>
  <si>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</si>
  <si>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</si>
  <si>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</si>
  <si>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</si>
  <si>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</si>
  <si>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</si>
  <si>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</si>
  <si>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</si>
  <si>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</si>
  <si>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</si>
  <si>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</si>
  <si>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</si>
  <si>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</si>
  <si>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</si>
  <si>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</si>
  <si>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</si>
  <si>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</si>
  <si>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</si>
  <si>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</si>
  <si>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</si>
  <si>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</si>
  <si>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</si>
  <si>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</si>
  <si>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</si>
  <si>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</si>
  <si>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</si>
  <si>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</si>
  <si>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</si>
  <si>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</si>
  <si>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</si>
  <si>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</si>
  <si>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</si>
  <si>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</si>
  <si>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</si>
  <si>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</si>
  <si>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</si>
  <si>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</si>
  <si>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</si>
  <si>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</si>
  <si>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</si>
  <si>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</si>
  <si>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</si>
  <si>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</si>
  <si>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</si>
  <si>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</si>
  <si>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</si>
  <si>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</si>
  <si>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</si>
  <si>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</si>
  <si>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</si>
  <si>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</si>
  <si>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</si>
  <si>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</si>
  <si>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</si>
  <si>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</si>
  <si>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</si>
  <si>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</si>
  <si>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</si>
  <si>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</si>
  <si>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</si>
  <si>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</si>
  <si>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</si>
  <si>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</si>
  <si>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</si>
  <si>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</si>
  <si>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</si>
  <si>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</si>
  <si>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</si>
  <si>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</si>
  <si>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</si>
  <si>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</si>
  <si>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</si>
  <si>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</si>
  <si>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</si>
  <si>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</si>
  <si>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</si>
  <si>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</si>
  <si>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</si>
  <si>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</si>
  <si>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</si>
  <si>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</si>
  <si>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</si>
  <si>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</si>
  <si>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</si>
  <si>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</si>
  <si>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</si>
  <si>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</si>
  <si>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</si>
  <si>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</si>
  <si>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</si>
  <si>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</si>
  <si>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</si>
  <si>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</si>
  <si>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Ejendomsskat</t>
  </si>
  <si>
    <t>Tjenestemandspensioner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</si>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</sst>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8" t="s">
        <v>284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2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2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hJ3ZwtIGXtjwT+VTLFkmMNFb4eMW/PhCL+KJ/bpOOEVaNu6gbamXgarIsZrrrFgp3jlNfRLNAO7GPT8q9GfGA==" saltValue="UF5qMVk53uPu9l4LxagLG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208</v>
      </c>
      <c r="C8" s="94"/>
      <c r="D8" s="95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897957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263</v>
      </c>
      <c r="C11" s="9">
        <v>40831.199999999997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122589.96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14394</v>
      </c>
      <c r="D13" s="14" t="s">
        <v>3</v>
      </c>
      <c r="E13" s="1"/>
      <c r="F13" s="1"/>
    </row>
    <row r="14" spans="1:6" x14ac:dyDescent="0.25">
      <c r="A14" s="1"/>
      <c r="B14" s="63" t="s">
        <v>266</v>
      </c>
      <c r="C14" s="9">
        <v>88659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1164431.1599999999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1172129.0863113324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142</v>
      </c>
      <c r="C19" s="94"/>
      <c r="D19" s="95"/>
      <c r="E19" s="1"/>
      <c r="F19" s="1"/>
    </row>
    <row r="20" spans="1:6" x14ac:dyDescent="0.2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115</v>
      </c>
      <c r="C27" s="94"/>
      <c r="D27" s="95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qFj97M+tCg16hHBv1yJBjM2UQaPqmLlEWMrwVp0O6Sq607KWrCR6mA9u19LSIZvuFPn3VhxIjGnK0F1vWdMlA==" saltValue="fE4DhuME/9pW8IbVySSmy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268</v>
      </c>
      <c r="C8" s="94"/>
      <c r="D8" s="94"/>
      <c r="E8" s="94"/>
      <c r="F8" s="95"/>
      <c r="G8" s="1"/>
    </row>
    <row r="9" spans="1:7" x14ac:dyDescent="0.25">
      <c r="A9" s="1"/>
      <c r="B9" s="102" t="s">
        <v>269</v>
      </c>
      <c r="C9" s="103"/>
      <c r="D9" s="104"/>
      <c r="E9" s="9">
        <v>40280176.862270638</v>
      </c>
      <c r="F9" s="14" t="s">
        <v>3</v>
      </c>
      <c r="G9" s="1"/>
    </row>
    <row r="10" spans="1:7" x14ac:dyDescent="0.25">
      <c r="A10" s="1"/>
      <c r="B10" s="102" t="s">
        <v>270</v>
      </c>
      <c r="C10" s="103"/>
      <c r="D10" s="104"/>
      <c r="E10" s="9">
        <v>18328036.077912733</v>
      </c>
      <c r="F10" s="14" t="s">
        <v>3</v>
      </c>
      <c r="G10" s="1"/>
    </row>
    <row r="11" spans="1:7" x14ac:dyDescent="0.25">
      <c r="A11" s="1"/>
      <c r="B11" s="102" t="s">
        <v>271</v>
      </c>
      <c r="C11" s="103"/>
      <c r="D11" s="104"/>
      <c r="E11" s="9">
        <v>18328036.077912733</v>
      </c>
      <c r="F11" s="14" t="s">
        <v>3</v>
      </c>
      <c r="G11" s="1"/>
    </row>
    <row r="12" spans="1:7" x14ac:dyDescent="0.25">
      <c r="A12" s="1"/>
      <c r="B12" s="102" t="s">
        <v>272</v>
      </c>
      <c r="C12" s="103"/>
      <c r="D12" s="104"/>
      <c r="E12" s="9">
        <v>22273225.032615334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6" t="s">
        <v>273</v>
      </c>
      <c r="C14" s="97"/>
      <c r="D14" s="97"/>
      <c r="E14" s="97"/>
      <c r="F14" s="98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274</v>
      </c>
      <c r="C16" s="94"/>
      <c r="D16" s="94"/>
      <c r="E16" s="94"/>
      <c r="F16" s="95"/>
      <c r="G16" s="1"/>
    </row>
    <row r="17" spans="1:7" x14ac:dyDescent="0.25">
      <c r="A17" s="1"/>
      <c r="B17" s="102" t="s">
        <v>275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02" t="s">
        <v>276</v>
      </c>
      <c r="C18" s="103"/>
      <c r="D18" s="104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6" t="s">
        <v>277</v>
      </c>
      <c r="C20" s="97"/>
      <c r="D20" s="97"/>
      <c r="E20" s="97"/>
      <c r="F20" s="9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0" t="s">
        <v>214</v>
      </c>
      <c r="C23" s="61"/>
      <c r="D23" s="62"/>
      <c r="E23" s="9">
        <v>60545813.556021519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39175827.799999997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8" t="s">
        <v>278</v>
      </c>
      <c r="C26" s="59"/>
      <c r="D26" s="65"/>
      <c r="E26" s="47">
        <f>E23-(E24-E25)</f>
        <v>21369985.756021522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3" t="s">
        <v>186</v>
      </c>
      <c r="C30" s="94"/>
      <c r="D30" s="94"/>
      <c r="E30" s="94"/>
      <c r="F30" s="95"/>
      <c r="G30" s="1"/>
    </row>
    <row r="31" spans="1:7" x14ac:dyDescent="0.25">
      <c r="A31" s="1"/>
      <c r="B31" s="118" t="s">
        <v>282</v>
      </c>
      <c r="C31" s="119"/>
      <c r="D31" s="120"/>
      <c r="E31" s="9">
        <v>3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0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96" t="s">
        <v>281</v>
      </c>
      <c r="C36" s="97"/>
      <c r="D36" s="97"/>
      <c r="E36" s="97"/>
      <c r="F36" s="9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qYaaGV2zuUdfnLtk0WH+QCnIOfifzoFySF3C2uQPyFww6tutulTH89wuiRaRczeirWYMFXZqH06kn+JyhCWf5w==" saltValue="U6bJpU3bqY5lL6LG12OMD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217</v>
      </c>
      <c r="C9" s="94"/>
      <c r="D9" s="94"/>
      <c r="E9" s="94"/>
      <c r="F9" s="95"/>
      <c r="G9" s="1"/>
    </row>
    <row r="10" spans="1:7" x14ac:dyDescent="0.25">
      <c r="A10" s="1"/>
      <c r="B10" s="96" t="s">
        <v>118</v>
      </c>
      <c r="C10" s="97"/>
      <c r="D10" s="98"/>
      <c r="E10" s="7">
        <v>220487.21006935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9" t="s">
        <v>119</v>
      </c>
      <c r="C12" s="100"/>
      <c r="D12" s="121"/>
      <c r="E12" s="10">
        <f>E11-E10</f>
        <v>-220487.21006935</v>
      </c>
      <c r="F12" s="11" t="s">
        <v>3</v>
      </c>
      <c r="G12" s="1"/>
    </row>
    <row r="13" spans="1:7" x14ac:dyDescent="0.25">
      <c r="A13" s="1"/>
      <c r="B13" s="93" t="s">
        <v>109</v>
      </c>
      <c r="C13" s="94"/>
      <c r="D13" s="94"/>
      <c r="E13" s="94"/>
      <c r="F13" s="95"/>
      <c r="G13" s="1"/>
    </row>
    <row r="14" spans="1:7" x14ac:dyDescent="0.2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96" t="s">
        <v>220</v>
      </c>
      <c r="C15" s="97"/>
      <c r="D15" s="98"/>
      <c r="E15" s="9">
        <v>0</v>
      </c>
      <c r="F15" s="8" t="s">
        <v>3</v>
      </c>
      <c r="G15" s="1"/>
    </row>
    <row r="16" spans="1:7" x14ac:dyDescent="0.25">
      <c r="A16" s="1"/>
      <c r="B16" s="99" t="s">
        <v>119</v>
      </c>
      <c r="C16" s="100"/>
      <c r="D16" s="12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-220487.21006935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u5Zj3zEbkkoKjqTW85/zZNwRNiHGvHjBc/6+wg2km9EIfz6q7g8dt2MgRL88vIRxq9RyKhsP/Lq/YEYm+3tiQ==" saltValue="tVSzEyDVv+NjmWYfvqcKG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283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UYczMYP4MbCJe7zeHRKNr1iVdUzBMGbjihXZbA+jqYUmJIa6hQa0tOWTiR/s2W/oziurBPKGVI0M5d6OTRWpg==" saltValue="K+nj3gQeI2CtR5Q0L5StC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lzdbYinvFBB6ZVfhgj19rZ3ZdVWhIIPy6AT43oxMbtogME5WmZ8jNbhDLf+G8uATE/zgS6X2al0xDCH1jDQHHQ==" saltValue="MvziEoRkvsh9PE2yI5zp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112</v>
      </c>
      <c r="C8" s="94"/>
      <c r="D8" s="94"/>
      <c r="E8" s="94"/>
      <c r="F8" s="95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113</v>
      </c>
      <c r="C16" s="94"/>
      <c r="D16" s="94"/>
      <c r="E16" s="94"/>
      <c r="F16" s="95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166</v>
      </c>
      <c r="C24" s="94"/>
      <c r="D24" s="94"/>
      <c r="E24" s="94"/>
      <c r="F24" s="95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224</v>
      </c>
      <c r="C32" s="94"/>
      <c r="D32" s="94"/>
      <c r="E32" s="94"/>
      <c r="F32" s="95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be+hqfthdgejJsDksS9qWg3MIWUe2gWJat9mt5uz3Dot2V9iq3oladLiPbAjJ32Tf36OeGFpEwjhibjJ/57DQ==" saltValue="qKWasx5/uQKoHlM1yxHvM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01"/>
      <c r="C5" s="101"/>
      <c r="D5" s="101"/>
      <c r="E5" s="101"/>
      <c r="F5" s="10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103</v>
      </c>
      <c r="C8" s="94"/>
      <c r="D8" s="94"/>
      <c r="E8" s="94"/>
      <c r="F8" s="95"/>
      <c r="G8" s="1"/>
    </row>
    <row r="9" spans="1:7" x14ac:dyDescent="0.25">
      <c r="A9" s="1"/>
      <c r="B9" s="122" t="s">
        <v>226</v>
      </c>
      <c r="C9" s="123"/>
      <c r="D9" s="124"/>
      <c r="E9" s="9">
        <v>266807.95395646943</v>
      </c>
      <c r="F9" s="14" t="s">
        <v>3</v>
      </c>
      <c r="G9" s="1"/>
    </row>
    <row r="10" spans="1:7" x14ac:dyDescent="0.25">
      <c r="A10" s="1"/>
      <c r="B10" s="87" t="s">
        <v>10</v>
      </c>
      <c r="C10" s="88"/>
      <c r="D10" s="89"/>
      <c r="E10" s="9">
        <f>-E9*'Fane 5. Individuelt eff. krav'!G12</f>
        <v>-490.31047894225412</v>
      </c>
      <c r="F10" s="14" t="s">
        <v>3</v>
      </c>
      <c r="G10" s="1"/>
    </row>
    <row r="11" spans="1:7" x14ac:dyDescent="0.25">
      <c r="A11" s="1"/>
      <c r="B11" s="87" t="s">
        <v>26</v>
      </c>
      <c r="C11" s="88"/>
      <c r="D11" s="89"/>
      <c r="E11" s="9">
        <f>-E9*'Fane 14. Nøgletal'!C29</f>
        <v>-5336.1590791293884</v>
      </c>
      <c r="F11" s="14" t="s">
        <v>3</v>
      </c>
      <c r="G11" s="1"/>
    </row>
    <row r="12" spans="1:7" x14ac:dyDescent="0.25">
      <c r="A12" s="1"/>
      <c r="B12" s="93" t="s">
        <v>105</v>
      </c>
      <c r="C12" s="94"/>
      <c r="D12" s="95"/>
      <c r="E12" s="12">
        <f>SUM(E9:E11)*(1+'Fane 14. Nøgletal'!C14)^2</f>
        <v>262706.80428379233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236013.97874713462</v>
      </c>
      <c r="F15" s="14" t="s">
        <v>3</v>
      </c>
      <c r="G15" s="1"/>
    </row>
    <row r="16" spans="1:7" x14ac:dyDescent="0.25">
      <c r="A16" s="1"/>
      <c r="B16" s="87" t="s">
        <v>10</v>
      </c>
      <c r="C16" s="88"/>
      <c r="D16" s="89"/>
      <c r="E16" s="9">
        <f>-E15*'Fane 5. Individuelt eff. krav'!G12</f>
        <v>-433.72067901489424</v>
      </c>
      <c r="F16" s="14" t="s">
        <v>3</v>
      </c>
      <c r="G16" s="1"/>
    </row>
    <row r="17" spans="1:7" x14ac:dyDescent="0.25">
      <c r="A17" s="1"/>
      <c r="B17" s="87" t="s">
        <v>26</v>
      </c>
      <c r="C17" s="88"/>
      <c r="D17" s="89"/>
      <c r="E17" s="9">
        <f>-E15*'Fane 14. Nøgletal'!C29</f>
        <v>-4720.2795749426923</v>
      </c>
      <c r="F17" s="14" t="s">
        <v>3</v>
      </c>
      <c r="G17" s="1"/>
    </row>
    <row r="18" spans="1:7" x14ac:dyDescent="0.25">
      <c r="A18" s="1"/>
      <c r="B18" s="93" t="s">
        <v>106</v>
      </c>
      <c r="C18" s="94"/>
      <c r="D18" s="95"/>
      <c r="E18" s="12">
        <f>SUM(E15:E17)*(1+'Fane 14. Nøgletal'!C14)^3</f>
        <v>233153.04277217196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206347.74637991132</v>
      </c>
      <c r="F21" s="14" t="s">
        <v>3</v>
      </c>
      <c r="G21" s="1"/>
    </row>
    <row r="22" spans="1:7" x14ac:dyDescent="0.25">
      <c r="A22" s="1"/>
      <c r="B22" s="87" t="s">
        <v>10</v>
      </c>
      <c r="C22" s="88"/>
      <c r="D22" s="89"/>
      <c r="E22" s="9">
        <f>-E21*'Fane 5. Individuelt eff. krav'!G12</f>
        <v>-379.20332154976171</v>
      </c>
      <c r="F22" s="14" t="s">
        <v>3</v>
      </c>
      <c r="G22" s="1"/>
    </row>
    <row r="23" spans="1:7" x14ac:dyDescent="0.25">
      <c r="A23" s="1"/>
      <c r="B23" s="87" t="s">
        <v>26</v>
      </c>
      <c r="C23" s="88"/>
      <c r="D23" s="89"/>
      <c r="E23" s="9">
        <f>-E21*'Fane 14. Nøgletal'!C29</f>
        <v>-4126.9549275982263</v>
      </c>
      <c r="F23" s="14" t="s">
        <v>3</v>
      </c>
      <c r="G23" s="1"/>
    </row>
    <row r="24" spans="1:7" x14ac:dyDescent="0.25">
      <c r="A24" s="1"/>
      <c r="B24" s="93" t="s">
        <v>156</v>
      </c>
      <c r="C24" s="94"/>
      <c r="D24" s="95"/>
      <c r="E24" s="12">
        <f>SUM(E21:E23)*(1+'Fane 14. Nøgletal'!C14)^4</f>
        <v>204519.11446171938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179378.14934176393</v>
      </c>
      <c r="F27" s="14" t="s">
        <v>3</v>
      </c>
      <c r="G27" s="1"/>
    </row>
    <row r="28" spans="1:7" x14ac:dyDescent="0.25">
      <c r="A28" s="1"/>
      <c r="B28" s="87" t="s">
        <v>10</v>
      </c>
      <c r="C28" s="88"/>
      <c r="D28" s="89"/>
      <c r="E28" s="9">
        <f>-E27*'Fane 5. Individuelt eff. krav'!G12</f>
        <v>-329.6415455810772</v>
      </c>
      <c r="F28" s="14" t="s">
        <v>3</v>
      </c>
      <c r="G28" s="1"/>
    </row>
    <row r="29" spans="1:7" x14ac:dyDescent="0.25">
      <c r="A29" s="1"/>
      <c r="B29" s="87" t="s">
        <v>26</v>
      </c>
      <c r="C29" s="88"/>
      <c r="D29" s="89"/>
      <c r="E29" s="9">
        <f>-E27*'Fane 14. Nøgletal'!C29</f>
        <v>-3587.5629868352785</v>
      </c>
      <c r="F29" s="14" t="s">
        <v>3</v>
      </c>
      <c r="G29" s="1"/>
    </row>
    <row r="30" spans="1:7" x14ac:dyDescent="0.25">
      <c r="A30" s="1"/>
      <c r="B30" s="93" t="s">
        <v>228</v>
      </c>
      <c r="C30" s="94"/>
      <c r="D30" s="95"/>
      <c r="E30" s="12">
        <f>SUM(E27:E29)*(1+'Fane 14. Nøgletal'!C14)^5</f>
        <v>178375.22125510144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RewcC87Bo5829i+RkTaMMIpfmn+Aj4Gt/3ZN7SooNxUMxCuZg9STDAPDc9rTY+D1N4D023xMenEkOnl4RZ5tA==" saltValue="MBmxcN2xb+V55MTyvj+Fj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1Y+UdQG2DfeLkvR+e4sD561WpUNb4Lp818jo0JTkqPtjQaexxCZk4v/ZSlBORDQVRca4JhMXeQxL5aJIWnohw==" saltValue="w966lbMjTTgenuX0/2+97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108</v>
      </c>
      <c r="C14" s="94"/>
      <c r="D14" s="94"/>
      <c r="E14" s="94"/>
      <c r="F14" s="95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169</v>
      </c>
      <c r="C20" s="94"/>
      <c r="D20" s="94"/>
      <c r="E20" s="94"/>
      <c r="F20" s="95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231</v>
      </c>
      <c r="C26" s="94"/>
      <c r="D26" s="94"/>
      <c r="E26" s="94"/>
      <c r="F26" s="95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L/YRurdIsO581o+KNShL9KyFEjQEqRywjiRhivavgbbAOrrdl5p+GaHVzAsEObUBowk4OveLUj3SxoukF8eWw==" saltValue="md6ruYFGugWFl0TAU3Y1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1" t="s">
        <v>189</v>
      </c>
      <c r="C3" s="101"/>
      <c r="D3" s="1"/>
    </row>
    <row r="4" spans="1:4" ht="25.5" customHeight="1" x14ac:dyDescent="0.25">
      <c r="A4" s="1"/>
      <c r="B4" s="101"/>
      <c r="C4" s="10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igne8haNR7iRmO/apmbnTIJw+NIiGybwetndX78h+8i4GVjmov6H8jBfiBuG/bB6+3E97Jw5Jz3SuYilNNqF8Q==" saltValue="ReWNBzr5u1PYgxwzd7W/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57421252.489208557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189490.13321438825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-105870.7223249714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drift'!G38</f>
        <v>-352207.20150883874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-606406.06348730414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56546258.635101825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1172129.0863113324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262706.80428379233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-220487.21006935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57760607.315627597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GvCm3gTLCWD3eIdVVFKaXxLD7gmyxSilWfv6If++2da055sigxc2qjOzLVFQEVF03BejUGIux3Ch8SFLJ7Dxw==" saltValue="6g538BDRTHhqG1fyQtE7P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56546258.635101825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186602.65349583601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-104257.4480171426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-346302.09556834161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-599402.77688505943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55682898.968127109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1175997.1122961598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233153.04277217196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57092049.12319544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+xduYGy+hTNF2uVs/61oBUjfU47WK8KmD746A6EPt0RKCurbdBmGQRXF5v0qGH9rr6eO/PGOWFz4HEUlRd7EZw==" saltValue="0/kdyv1LsZB6ikQjnhHs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55682898.968127109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183753.56659481945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-102665.62430020019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-340495.99463404284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-592480.37011925806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54831010.545668431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1179877.9027667374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204519.11446171938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56215407.562896885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EEsIq+9ms2ISMe1JEHW65E8h+dx3ZJWVvnfhZfIJ+vS3erSoRe+SE1/sPxvYiyW9d6JyEYn6HA56gMVlz8pbw==" saltValue="qjdXg9+QqxsmL6bjHdDQ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54831010.545668431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180942.33480070581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-101094.9507478786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-334787.23878800846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-585637.90912161011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53990432.78181164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1183771.4998458677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178375.22125510144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55352579.502912611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ECDSBty97nXjBzZ16OcSWD/TJ0SdB+m7GpY89hvQhYIDO0HwqM32gLnJHy+0SsDa5ar7b6759JvSBfnkHxXihw==" saltValue="1YAGDNiF7tp8mPGJ95Rw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25">
      <c r="A4" s="1"/>
      <c r="B4" s="101"/>
      <c r="C4" s="101"/>
      <c r="D4" s="101"/>
      <c r="E4" s="101"/>
      <c r="F4" s="10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6" t="s">
        <v>25</v>
      </c>
      <c r="C9" s="97"/>
      <c r="D9" s="98"/>
      <c r="E9" s="7">
        <v>57845329.438801117</v>
      </c>
      <c r="F9" s="8" t="s">
        <v>3</v>
      </c>
      <c r="G9" s="1"/>
    </row>
    <row r="10" spans="1:7" ht="15" customHeight="1" x14ac:dyDescent="0.25">
      <c r="A10" s="1"/>
      <c r="B10" s="87" t="s">
        <v>43</v>
      </c>
      <c r="C10" s="88"/>
      <c r="D10" s="89"/>
      <c r="E10" s="7">
        <v>0</v>
      </c>
      <c r="F10" s="8" t="s">
        <v>3</v>
      </c>
      <c r="G10" s="1"/>
    </row>
    <row r="11" spans="1:7" ht="15" customHeight="1" x14ac:dyDescent="0.25">
      <c r="A11" s="1"/>
      <c r="B11" s="87" t="s">
        <v>44</v>
      </c>
      <c r="C11" s="88"/>
      <c r="D11" s="89"/>
      <c r="E11" s="9">
        <v>156392.9976</v>
      </c>
      <c r="F11" s="8" t="s">
        <v>3</v>
      </c>
      <c r="G11" s="1"/>
    </row>
    <row r="12" spans="1:7" ht="15" customHeight="1" x14ac:dyDescent="0.2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2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2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25">
      <c r="A16" s="1"/>
      <c r="B16" s="96" t="s">
        <v>20</v>
      </c>
      <c r="C16" s="97"/>
      <c r="D16" s="98"/>
      <c r="E16" s="9">
        <v>1141460.9845151019</v>
      </c>
      <c r="F16" s="8" t="s">
        <v>3</v>
      </c>
      <c r="G16" s="1"/>
    </row>
    <row r="17" spans="1:7" ht="15" customHeight="1" x14ac:dyDescent="0.25">
      <c r="A17" s="1"/>
      <c r="B17" s="96" t="s">
        <v>10</v>
      </c>
      <c r="C17" s="97"/>
      <c r="D17" s="98"/>
      <c r="E17" s="9">
        <v>-170146.29469773421</v>
      </c>
      <c r="F17" s="8" t="s">
        <v>3</v>
      </c>
      <c r="G17" s="1"/>
    </row>
    <row r="18" spans="1:7" ht="15" customHeight="1" x14ac:dyDescent="0.25">
      <c r="A18" s="1"/>
      <c r="B18" s="96" t="s">
        <v>26</v>
      </c>
      <c r="C18" s="97"/>
      <c r="D18" s="98"/>
      <c r="E18" s="9">
        <f>-'Fane 4.1. Gen. krav - drift'!G32</f>
        <v>-358213.00067820959</v>
      </c>
      <c r="F18" s="8" t="s">
        <v>3</v>
      </c>
      <c r="G18" s="1"/>
    </row>
    <row r="19" spans="1:7" ht="15" customHeight="1" x14ac:dyDescent="0.25">
      <c r="A19" s="1"/>
      <c r="B19" s="96" t="s">
        <v>27</v>
      </c>
      <c r="C19" s="97"/>
      <c r="D19" s="98"/>
      <c r="E19" s="9">
        <f>-'Fane 4.2. Gen. krav - anlæg'!G31</f>
        <v>-1193571.6363317175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57421252.489208557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0" t="s">
        <v>13</v>
      </c>
      <c r="C22" s="91"/>
      <c r="D22" s="92"/>
      <c r="E22" s="10">
        <v>1824393.6284112001</v>
      </c>
      <c r="F22" s="11" t="s">
        <v>3</v>
      </c>
      <c r="G22" s="1"/>
    </row>
    <row r="23" spans="1:7" ht="15" customHeight="1" x14ac:dyDescent="0.2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25">
      <c r="A24" s="1"/>
      <c r="B24" s="58" t="s">
        <v>94</v>
      </c>
      <c r="C24" s="42"/>
      <c r="D24" s="43"/>
      <c r="E24" s="10">
        <v>306150.78631486068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2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0" t="s">
        <v>185</v>
      </c>
      <c r="C30" s="91"/>
      <c r="D30" s="91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0" t="s">
        <v>148</v>
      </c>
      <c r="C32" s="91"/>
      <c r="D32" s="92"/>
      <c r="E32" s="10">
        <v>-249603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59302193.90393462</v>
      </c>
      <c r="F33" s="13" t="s">
        <v>3</v>
      </c>
      <c r="G33" s="1"/>
    </row>
    <row r="34" spans="1:7" ht="27" customHeight="1" x14ac:dyDescent="0.25">
      <c r="A34" s="1"/>
      <c r="B34" s="96" t="s">
        <v>252</v>
      </c>
      <c r="C34" s="97"/>
      <c r="D34" s="97"/>
      <c r="E34" s="97"/>
      <c r="F34" s="9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2U3C60WJASWsfjSRsZXQGr9JtlrLI6a0Fhv/TUd6+FhyMRbwt34X1TLzDUJ0mhBu1VYgt89taW031Ax+tc3xw==" saltValue="2BEY+0AGlaBgfv7rTnSGY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2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18056740.819805335</v>
      </c>
      <c r="H4" s="14" t="s">
        <v>3</v>
      </c>
      <c r="I4" s="1"/>
    </row>
    <row r="5" spans="1:9" x14ac:dyDescent="0.25">
      <c r="A5" s="1"/>
      <c r="B5" s="96" t="s">
        <v>145</v>
      </c>
      <c r="C5" s="97"/>
      <c r="D5" s="97"/>
      <c r="E5" s="97"/>
      <c r="F5" s="98"/>
      <c r="G5" s="24">
        <v>483182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370798.45639610669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17995446.354768891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24">
        <v>-0.66000766517594456</v>
      </c>
      <c r="H11" s="14" t="s">
        <v>3</v>
      </c>
      <c r="I11" s="1"/>
    </row>
    <row r="12" spans="1:9" x14ac:dyDescent="0.25">
      <c r="A12" s="1"/>
      <c r="B12" s="96" t="s">
        <v>143</v>
      </c>
      <c r="C12" s="97"/>
      <c r="D12" s="97"/>
      <c r="E12" s="97"/>
      <c r="F12" s="98"/>
      <c r="G12" s="24">
        <v>423722.61250000005</v>
      </c>
      <c r="H12" s="14" t="s">
        <v>3</v>
      </c>
      <c r="I12" s="1"/>
    </row>
    <row r="13" spans="1:9" x14ac:dyDescent="0.25">
      <c r="A13" s="1"/>
      <c r="B13" s="105" t="s">
        <v>48</v>
      </c>
      <c r="C13" s="106"/>
      <c r="D13" s="106"/>
      <c r="E13" s="106"/>
      <c r="F13" s="107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368383.36614522449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17935535.919366781</v>
      </c>
      <c r="H18" s="14" t="s">
        <v>3</v>
      </c>
      <c r="I18" s="1"/>
    </row>
    <row r="19" spans="1:9" x14ac:dyDescent="0.25">
      <c r="A19" s="1"/>
      <c r="B19" s="105" t="s">
        <v>51</v>
      </c>
      <c r="C19" s="106"/>
      <c r="D19" s="106"/>
      <c r="E19" s="106"/>
      <c r="F19" s="107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358710.7183873356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17923088.65743874</v>
      </c>
      <c r="H24" s="14" t="s">
        <v>3</v>
      </c>
      <c r="I24" s="1"/>
    </row>
    <row r="25" spans="1:9" x14ac:dyDescent="0.25">
      <c r="A25" s="1"/>
      <c r="B25" s="105" t="s">
        <v>54</v>
      </c>
      <c r="C25" s="106"/>
      <c r="D25" s="106"/>
      <c r="E25" s="106"/>
      <c r="F25" s="107"/>
      <c r="G25" s="9">
        <v>0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358461.77314877481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17910650.033910479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9">
        <v>0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358213.00067820959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17610360.075441938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9">
        <f>SUM('Fane 2.1. Økonomisk ramme 2022'!C10,'Fane 2.1. Økonomisk ramme 2022'!C12,'Fane 2.1. Økonomisk ramme 2022'!C14)*(1+'Fane 14. Nøgletal'!C14)</f>
        <v>0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352207.20150883874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17315104.778417081</v>
      </c>
      <c r="H42" s="14" t="s">
        <v>3</v>
      </c>
      <c r="I42" s="1"/>
    </row>
    <row r="43" spans="1:9" x14ac:dyDescent="0.25">
      <c r="A43" s="1"/>
      <c r="B43" s="108" t="s">
        <v>237</v>
      </c>
      <c r="C43" s="109"/>
      <c r="D43" s="109"/>
      <c r="E43" s="109"/>
      <c r="F43" s="110"/>
      <c r="G43" s="9">
        <f>G37*(1+'Fane 14. Nøgletal'!C14)</f>
        <v>0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346302.09556834161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3" t="s">
        <v>172</v>
      </c>
      <c r="C51" s="94"/>
      <c r="D51" s="94"/>
      <c r="E51" s="94"/>
      <c r="F51" s="94"/>
      <c r="G51" s="94"/>
      <c r="H51" s="95"/>
      <c r="I51" s="1"/>
    </row>
    <row r="52" spans="1:9" x14ac:dyDescent="0.2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17024799.731702141</v>
      </c>
      <c r="H52" s="14" t="s">
        <v>3</v>
      </c>
      <c r="I52" s="1"/>
    </row>
    <row r="53" spans="1:9" x14ac:dyDescent="0.2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340495.99463404284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3" t="s">
        <v>201</v>
      </c>
      <c r="C57" s="94"/>
      <c r="D57" s="94"/>
      <c r="E57" s="94"/>
      <c r="F57" s="94"/>
      <c r="G57" s="94"/>
      <c r="H57" s="95"/>
      <c r="I57" s="1"/>
    </row>
    <row r="58" spans="1:9" x14ac:dyDescent="0.2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16739361.939400423</v>
      </c>
      <c r="H58" s="14" t="s">
        <v>3</v>
      </c>
      <c r="I58" s="1"/>
    </row>
    <row r="59" spans="1:9" x14ac:dyDescent="0.2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334787.23878800846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cEaaKdduY+Oxt4dWIEZ9sjiOI/TM5qL0+vIZzZwogRAZDODNut7zfGYwOSmAvka2iAGK0p4j1gZwbDPH2op39A==" saltValue="re3sVnD7tZ4pmsJPqkvTfQ==" spinCount="100000" sheet="1" objects="1" scenarios="1"/>
  <mergeCells count="37"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24:F24"/>
    <mergeCell ref="B25:F25"/>
    <mergeCell ref="B26:F26"/>
    <mergeCell ref="B36:F36"/>
    <mergeCell ref="B51:H51"/>
    <mergeCell ref="B13:F13"/>
    <mergeCell ref="B14:F14"/>
    <mergeCell ref="B18:F18"/>
    <mergeCell ref="B19:F19"/>
    <mergeCell ref="B20:F20"/>
    <mergeCell ref="B57:H57"/>
    <mergeCell ref="B10:F10"/>
    <mergeCell ref="B9:H9"/>
    <mergeCell ref="B5:F5"/>
    <mergeCell ref="B1:H2"/>
    <mergeCell ref="B23:H23"/>
    <mergeCell ref="B3:H3"/>
    <mergeCell ref="B4:F4"/>
    <mergeCell ref="B6:F6"/>
    <mergeCell ref="B54:F54"/>
    <mergeCell ref="B11:F11"/>
    <mergeCell ref="B12:F12"/>
    <mergeCell ref="B29:H29"/>
    <mergeCell ref="B30:F30"/>
    <mergeCell ref="B35:H35"/>
    <mergeCell ref="B17:H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41861809.542724416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380942.4668387922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42206782.249713622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-160910.20617517259</v>
      </c>
      <c r="H11" s="14" t="s">
        <v>3</v>
      </c>
      <c r="I11" s="1"/>
    </row>
    <row r="12" spans="1:9" x14ac:dyDescent="0.2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744211.93517063058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42024439.160264261</v>
      </c>
      <c r="H17" s="14" t="s">
        <v>3</v>
      </c>
      <c r="I17" s="1"/>
    </row>
    <row r="18" spans="1:9" x14ac:dyDescent="0.25">
      <c r="A18" s="1"/>
      <c r="B18" s="105" t="s">
        <v>72</v>
      </c>
      <c r="C18" s="106"/>
      <c r="D18" s="106"/>
      <c r="E18" s="106"/>
      <c r="F18" s="107"/>
      <c r="G18" s="9">
        <v>0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743832.57313667738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42093834.536893994</v>
      </c>
      <c r="H23" s="14" t="s">
        <v>3</v>
      </c>
      <c r="I23" s="1"/>
    </row>
    <row r="24" spans="1:9" x14ac:dyDescent="0.25">
      <c r="A24" s="1"/>
      <c r="B24" s="105" t="s">
        <v>76</v>
      </c>
      <c r="C24" s="106"/>
      <c r="D24" s="106"/>
      <c r="E24" s="106"/>
      <c r="F24" s="107"/>
      <c r="G24" s="24">
        <v>171405.48976547041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1200332.8167571288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41873885.881937414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158300.99217072001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1193571.6363317175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40973382.668061085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606406.06348730414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40500187.627368875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599402.77688505943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40032457.44049041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592480.37011925806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39570128.994703382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585637.90912161011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PMDZd1JacQvEzeT+e5Zm5Xt/DoiU2CvyGZL1yU5XvTlw0u3YeHnS9mpEKFD9OG+gmKdS3+2n8mr1JDhGd4cU0A==" saltValue="R6SVPfOPjzu2uSczO9+zD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6.1772798414838203E-4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4.7317427000078899E-3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2.8768538461452064E-3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1.8376906372973042E-3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B/wa2AtTmaZTxqhGCBxVT/2tH4tevJiwDKsqK1ar1sSOosBqTtBP7S5vRz0lMHJR3IiOue1V6PtTU/xS4FVlw==" saltValue="E1T3iopSOXGqg6H7Lyasq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2021-09-10T11:57:55Z</dcterms:modified>
</cp:coreProperties>
</file>