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erdo Vand AS (V206)\ØR2027\"/>
    </mc:Choice>
  </mc:AlternateContent>
  <xr:revisionPtr revIDLastSave="0" documentId="13_ncr:1_{1C3EDDD1-E94D-4948-8BE2-78B1B967CAC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tillæg'!$A$1:$G$20</definedName>
    <definedName name="BlåBlok_53">'5.3. Engangstillæg'!$A$1:$G$20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Engangstillæg'!$B$8:$F$18</definedName>
    <definedName name="EngTillæg_Tabel_Værdi">'5.3. Engangstillæg'!$B$18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tillæg'!$A$1:$G$20</definedName>
    <definedName name="_xlnm.Print_Area" localSheetId="8">'5.3. Engangstillæg'!$A$1:$G$20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tillæg'!$B$8:$F$18</definedName>
    <definedName name="VarigeTillæg_Tabel_KS">'5.2. Varige tillæg'!$B$16</definedName>
    <definedName name="VarigeTillæg_Tabel_SletSmå">'5.2. Varige tillæg'!$B$15:$F$15</definedName>
    <definedName name="VarigeTillæg_Tabel_Værdi">'5.2. Varige tillæg'!$B$14</definedName>
    <definedName name="VarigeTillæg_Tabel_Værdi_korr">'5.2. Varige tillæg'!$B$18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/>
  <c r="C24" i="4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8" i="10"/>
  <c r="C18" i="10"/>
  <c r="E14" i="9"/>
  <c r="C14" i="9"/>
  <c r="C16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9" i="3" s="1"/>
  <c r="C16" i="6"/>
  <c r="C16" i="12" l="1"/>
  <c r="C21" i="3" s="1"/>
  <c r="C14" i="3"/>
  <c r="E15" i="9"/>
  <c r="C12" i="11"/>
  <c r="C20" i="3" s="1"/>
  <c r="C9" i="7"/>
  <c r="C20" i="7" s="1"/>
  <c r="C12" i="4" s="1"/>
  <c r="C13" i="3"/>
  <c r="C15" i="9"/>
  <c r="C17" i="9" s="1"/>
  <c r="C18" i="9" s="1"/>
  <c r="E16" i="9"/>
  <c r="C12" i="13"/>
  <c r="C11" i="6" s="1"/>
  <c r="C12" i="6" s="1"/>
  <c r="C13" i="6" s="1"/>
  <c r="E12" i="13"/>
  <c r="C13" i="4" l="1"/>
  <c r="C16" i="4" s="1"/>
  <c r="C20" i="4" s="1"/>
  <c r="C25" i="4" s="1"/>
  <c r="E17" i="9"/>
  <c r="E18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<sst xmlns="http://schemas.openxmlformats.org/spreadsheetml/2006/main" count="346" uniqueCount="160">
  <si>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</si>
  <si>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</si>
  <si>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</si>
  <si>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</si>
  <si>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</si>
  <si>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</si>
  <si>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</si>
  <si>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</si>
  <si>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</si>
  <si>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</si>
  <si>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</si>
  <si>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</si>
  <si>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</si>
  <si>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</si>
  <si>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</si>
  <si>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</si>
  <si>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</si>
  <si>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</si>
  <si>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</si>
  <si>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</si>
  <si>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</si>
  <si>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</si>
  <si>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</si>
  <si>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</si>
  <si>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</si>
  <si>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</si>
  <si>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</si>
  <si>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</si>
  <si>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</si>
  <si>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</si>
  <si>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</si>
  <si>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</si>
  <si>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</si>
  <si>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</si>
  <si>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</si>
  <si>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</si>
  <si>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</si>
  <si>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</si>
  <si>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</si>
  <si>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</si>
  <si>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</si>
  <si>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</si>
  <si>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</si>
  <si>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</si>
  <si>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</si>
  <si>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</si>
  <si>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</si>
  <si>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</si>
  <si>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</si>
  <si>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</si>
  <si>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</si>
  <si>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</si>
  <si>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</si>
  <si>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</si>
  <si>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</si>
  <si>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</si>
  <si>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</si>
  <si>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</si>
  <si>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</si>
  <si>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</si>
  <si>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</si>
  <si>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</si>
  <si>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</si>
  <si>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</si>
  <si>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</si>
  <si>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</si>
  <si>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</si>
  <si>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</si>
  <si>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</si>
  <si>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</si>
  <si>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</si>
  <si>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</si>
  <si>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</si>
  <si>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</si>
  <si>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</si>
  <si>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</si>
  <si>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</si>
  <si>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</si>
  <si>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</si>
  <si>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</si>
  <si>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</si>
  <si>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</si>
  <si>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</si>
  <si>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</si>
  <si>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</si>
  <si>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</si>
  <si>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</si>
  <si>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</si>
  <si>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</si>
  <si>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</si>
  <si>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</si>
  <si>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</si>
  <si>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</si>
  <si>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</si>
  <si>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</si>
  <si>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</si>
  <si>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</si>
  <si>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</si>
  <si>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</si>
  <si>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</si>
  <si>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</si>
  <si>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</si>
  <si>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</si>
  <si>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</si>
  <si>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</si>
  <si>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</si>
  <si>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</si>
  <si>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</si>
  <si>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</si>
  <si>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</si>
  <si>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</si>
  <si>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</si>
  <si>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</si>
  <si>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</si>
  <si>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</si>
  <si>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</si>
  <si>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</si>
  <si>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</si>
  <si>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</si>
  <si>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</si>
  <si>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</si>
  <si>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</si>
  <si>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</si>
  <si>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</si>
  <si>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</si>
  <si>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</si>
  <si>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</si>
  <si>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</si>
  <si>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</si>
  <si>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</si>
  <si>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</si>
  <si>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</si>
  <si>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</si>
  <si>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</si>
  <si>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</si>
  <si>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</si>
  <si>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</si>
  <si>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</si>
  <si>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</si>
  <si>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</si>
  <si>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</si>
  <si>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</si>
  <si>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</si>
  <si>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</si>
  <si>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</si>
  <si>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</si>
  <si>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</si>
  <si>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</si>
  <si>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</si>
  <si>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</si>
  <si>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</si>
  <si>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BactiQuan Online 2.0</t>
  </si>
  <si>
    <t>Flytning af forsyningsledning Ny Havnevej</t>
  </si>
  <si>
    <t>Flytning af forsyningsledning Sdr. Borup</t>
  </si>
  <si>
    <t>Udvidelse af forsyningsområde</t>
  </si>
  <si>
    <t>Analyser og prøver</t>
  </si>
  <si>
    <t>ESG-ramme og rapportering</t>
  </si>
  <si>
    <t>IT - NIS2 sikkerhedsprojekt</t>
  </si>
  <si>
    <t>LER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</si>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</sst>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0" fontId="19" fillId="4" borderId="1" xfId="0" applyFont="1" applyFill="1" applyBorder="1" applyAlignment="1" applyProtection="1">
      <alignment horizontal="left"/>
    </xf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QC0IqCrHK/mBPDYeGQbTSLJb/rioWFMDjyYA2rx+qEqXT5qbJn9Lx10owj3KH7FqNt4i9/zJbURYPoLhcSRoWQ==" saltValue="KqabgWcZ/wGW2C5fHJg1/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32288806.385018829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tillæg'!C18+'5.2. Varige tillæg'!E18</f>
        <v>110585.973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150</v>
      </c>
      <c r="C12" s="32">
        <v>10154.740607899592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0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-340887.10078086122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413685.7139722117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32482345.71181808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600000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33082345.71181808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y/fcQsQGtHscULU8z995itCukUnpCAfbbDMD7uLJ1LkYKjra7331vWbzQHTFtPXyD89tWn11tO5RTp1JQ1ayVA==" saltValue="B8NisH4U+xiAuprkfl4L0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47281360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56994.161520000001</v>
      </c>
      <c r="D10" s="46" t="s">
        <v>31</v>
      </c>
      <c r="E10" s="11"/>
    </row>
    <row r="11" spans="1:5" ht="15" customHeight="1" x14ac:dyDescent="0.25">
      <c r="A11" s="11"/>
      <c r="B11" s="47" t="s">
        <v>159</v>
      </c>
      <c r="C11" s="45">
        <v>600000</v>
      </c>
      <c r="D11" s="46" t="s">
        <v>31</v>
      </c>
      <c r="E11" s="11"/>
    </row>
    <row r="12" spans="1:5" ht="15" customHeight="1" x14ac:dyDescent="0.25">
      <c r="A12" s="11"/>
      <c r="B12" s="44" t="s">
        <v>131</v>
      </c>
      <c r="C12" s="48">
        <f>'5.1. § 10-tillæg'!C20+'5.2. Varige tillæg'!C14+'5.2. Varige tillæg'!E14+'5.3. Engangstillæg'!C18+'5.3. Engangstillæg'!E18</f>
        <v>715758.42050795001</v>
      </c>
      <c r="D12" s="46" t="s">
        <v>31</v>
      </c>
      <c r="E12" s="11"/>
    </row>
    <row r="13" spans="1:5" ht="15" customHeight="1" x14ac:dyDescent="0.25">
      <c r="A13" s="11"/>
      <c r="B13" s="35" t="s">
        <v>129</v>
      </c>
      <c r="C13" s="36">
        <f>C9+C10+C11+C12</f>
        <v>48654112.582027949</v>
      </c>
      <c r="D13" s="37" t="s">
        <v>31</v>
      </c>
      <c r="E13" s="11"/>
    </row>
    <row r="14" spans="1:5" ht="15" customHeight="1" x14ac:dyDescent="0.25">
      <c r="A14" s="11"/>
      <c r="B14" s="44" t="s">
        <v>85</v>
      </c>
      <c r="C14" s="45">
        <v>47578569</v>
      </c>
      <c r="D14" s="46" t="s">
        <v>31</v>
      </c>
      <c r="E14" s="11"/>
    </row>
    <row r="15" spans="1:5" ht="15" customHeight="1" x14ac:dyDescent="0.25">
      <c r="A15" s="11"/>
      <c r="B15" s="49" t="s">
        <v>43</v>
      </c>
      <c r="C15" s="45">
        <v>0</v>
      </c>
      <c r="D15" s="46" t="s">
        <v>31</v>
      </c>
      <c r="E15" s="11"/>
    </row>
    <row r="16" spans="1:5" ht="15" customHeight="1" x14ac:dyDescent="0.25">
      <c r="A16" s="11"/>
      <c r="B16" s="25" t="s">
        <v>132</v>
      </c>
      <c r="C16" s="41">
        <f>C13-C14</f>
        <v>1075543.5820279494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86</v>
      </c>
      <c r="C18" s="26"/>
      <c r="D18" s="27"/>
      <c r="E18" s="11"/>
    </row>
    <row r="19" spans="1:5" ht="15" customHeight="1" x14ac:dyDescent="0.25">
      <c r="A19" s="11"/>
      <c r="B19" s="44" t="s">
        <v>127</v>
      </c>
      <c r="C19" s="45">
        <v>925434</v>
      </c>
      <c r="D19" s="46" t="s">
        <v>31</v>
      </c>
      <c r="E19" s="11"/>
    </row>
    <row r="20" spans="1:5" ht="15" customHeight="1" x14ac:dyDescent="0.25">
      <c r="A20" s="11"/>
      <c r="B20" s="25" t="s">
        <v>143</v>
      </c>
      <c r="C20" s="41">
        <f>C16+C19</f>
        <v>2000977.5820279494</v>
      </c>
      <c r="D20" s="27" t="s">
        <v>31</v>
      </c>
      <c r="E20" s="11"/>
    </row>
    <row r="21" spans="1:5" ht="49.5" customHeight="1" x14ac:dyDescent="0.25">
      <c r="A21" s="11"/>
      <c r="B21" s="50" t="s">
        <v>144</v>
      </c>
      <c r="C21" s="51"/>
      <c r="D21" s="52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145</v>
      </c>
      <c r="C23" s="26"/>
      <c r="D23" s="27"/>
      <c r="E23" s="11"/>
    </row>
    <row r="24" spans="1:5" ht="27.95" customHeight="1" x14ac:dyDescent="0.25">
      <c r="A24" s="11"/>
      <c r="B24" s="53" t="s">
        <v>146</v>
      </c>
      <c r="C24" s="54">
        <f>100*925434/(48340162+925434)</f>
        <v>1.8784589554138349</v>
      </c>
      <c r="D24" s="46" t="s">
        <v>147</v>
      </c>
      <c r="E24" s="11"/>
    </row>
    <row r="25" spans="1:5" ht="27.95" customHeight="1" x14ac:dyDescent="0.25">
      <c r="A25" s="11"/>
      <c r="B25" s="53" t="s">
        <v>148</v>
      </c>
      <c r="C25" s="54">
        <f>C20/C13*100</f>
        <v>4.1126586753677188</v>
      </c>
      <c r="D25" s="46" t="s">
        <v>147</v>
      </c>
      <c r="E25" s="11"/>
    </row>
    <row r="26" spans="1:5" ht="56.25" customHeight="1" x14ac:dyDescent="0.25">
      <c r="A26" s="11"/>
      <c r="B26" s="50" t="s">
        <v>149</v>
      </c>
      <c r="C26" s="51"/>
      <c r="D26" s="52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x9j2k7rRtjNsEKyMORw151wcW/crR7eq3skgnAmtggkCMUqM2QpJV/OXCxnfHFkIPyeArC9cvM2VmoEVYg10Yw==" saltValue="S2iDeogQAVFcsOjwWLBnEA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5"/>
      <c r="B1" s="55"/>
      <c r="C1" s="55"/>
      <c r="D1" s="55"/>
      <c r="E1" s="55"/>
    </row>
    <row r="2" spans="1:5" ht="15" customHeight="1" x14ac:dyDescent="0.25">
      <c r="A2" s="55"/>
      <c r="B2" s="55"/>
      <c r="C2" s="55"/>
      <c r="D2" s="55"/>
      <c r="E2" s="55"/>
    </row>
    <row r="3" spans="1:5" ht="24.95" customHeight="1" x14ac:dyDescent="0.25">
      <c r="A3" s="55"/>
      <c r="B3" s="56" t="s">
        <v>87</v>
      </c>
      <c r="C3" s="56"/>
      <c r="D3" s="56"/>
      <c r="E3" s="55"/>
    </row>
    <row r="4" spans="1:5" ht="15" customHeight="1" x14ac:dyDescent="0.25">
      <c r="A4" s="55"/>
      <c r="B4" s="56"/>
      <c r="C4" s="56"/>
      <c r="D4" s="56"/>
      <c r="E4" s="55"/>
    </row>
    <row r="5" spans="1:5" ht="15" customHeight="1" x14ac:dyDescent="0.25">
      <c r="A5" s="55"/>
      <c r="B5" s="56"/>
      <c r="C5" s="56"/>
      <c r="D5" s="56"/>
      <c r="E5" s="55"/>
    </row>
    <row r="6" spans="1:5" ht="15" customHeight="1" x14ac:dyDescent="0.25">
      <c r="A6" s="55"/>
      <c r="B6" s="55"/>
      <c r="C6" s="55"/>
      <c r="D6" s="55"/>
      <c r="E6" s="55"/>
    </row>
    <row r="7" spans="1:5" ht="15" customHeight="1" x14ac:dyDescent="0.25">
      <c r="A7" s="55"/>
      <c r="B7" s="55"/>
      <c r="C7" s="55"/>
      <c r="D7" s="55"/>
      <c r="E7" s="55"/>
    </row>
    <row r="8" spans="1:5" ht="15" customHeight="1" x14ac:dyDescent="0.25">
      <c r="A8" s="55"/>
      <c r="B8" s="57" t="s">
        <v>135</v>
      </c>
      <c r="C8" s="58"/>
      <c r="D8" s="59"/>
      <c r="E8" s="55"/>
    </row>
    <row r="9" spans="1:5" ht="15" customHeight="1" x14ac:dyDescent="0.25">
      <c r="A9" s="55"/>
      <c r="B9" s="60" t="s">
        <v>122</v>
      </c>
      <c r="C9" s="61">
        <v>30550386.843269892</v>
      </c>
      <c r="D9" s="62" t="s">
        <v>31</v>
      </c>
      <c r="E9" s="55"/>
    </row>
    <row r="10" spans="1:5" ht="15" customHeight="1" x14ac:dyDescent="0.25">
      <c r="A10" s="55"/>
      <c r="B10" s="63" t="s">
        <v>32</v>
      </c>
      <c r="C10" s="61">
        <v>56994.161520000001</v>
      </c>
      <c r="D10" s="62" t="s">
        <v>31</v>
      </c>
      <c r="E10" s="55"/>
    </row>
    <row r="11" spans="1:5" ht="15" customHeight="1" x14ac:dyDescent="0.25">
      <c r="A11" s="55"/>
      <c r="B11" s="63" t="s">
        <v>62</v>
      </c>
      <c r="C11" s="64">
        <v>0</v>
      </c>
      <c r="D11" s="62" t="s">
        <v>31</v>
      </c>
      <c r="E11" s="55"/>
    </row>
    <row r="12" spans="1:5" ht="15" customHeight="1" x14ac:dyDescent="0.25">
      <c r="A12" s="55"/>
      <c r="B12" s="63" t="s">
        <v>24</v>
      </c>
      <c r="C12" s="65">
        <v>0</v>
      </c>
      <c r="D12" s="62" t="s">
        <v>31</v>
      </c>
      <c r="E12" s="55"/>
    </row>
    <row r="13" spans="1:5" ht="15" customHeight="1" x14ac:dyDescent="0.25">
      <c r="A13" s="55"/>
      <c r="B13" s="63" t="s">
        <v>34</v>
      </c>
      <c r="C13" s="65">
        <v>0</v>
      </c>
      <c r="D13" s="62" t="s">
        <v>31</v>
      </c>
      <c r="E13" s="55"/>
    </row>
    <row r="14" spans="1:5" ht="15" customHeight="1" x14ac:dyDescent="0.25">
      <c r="A14" s="55"/>
      <c r="B14" s="63" t="s">
        <v>35</v>
      </c>
      <c r="C14" s="66">
        <v>0</v>
      </c>
      <c r="D14" s="62" t="s">
        <v>31</v>
      </c>
      <c r="E14" s="55"/>
    </row>
    <row r="15" spans="1:5" ht="15" customHeight="1" x14ac:dyDescent="0.25">
      <c r="A15" s="55"/>
      <c r="B15" s="63" t="s">
        <v>36</v>
      </c>
      <c r="C15" s="66">
        <v>-326215.86831907893</v>
      </c>
      <c r="D15" s="62" t="s">
        <v>31</v>
      </c>
      <c r="E15" s="55"/>
    </row>
    <row r="16" spans="1:5" ht="15" customHeight="1" x14ac:dyDescent="0.25">
      <c r="A16" s="55"/>
      <c r="B16" s="63" t="s">
        <v>37</v>
      </c>
      <c r="C16" s="65">
        <v>2007641.2485480148</v>
      </c>
      <c r="D16" s="62" t="s">
        <v>31</v>
      </c>
      <c r="E16" s="55"/>
    </row>
    <row r="17" spans="1:5" ht="15" customHeight="1" x14ac:dyDescent="0.25">
      <c r="A17" s="55"/>
      <c r="B17" s="67" t="s">
        <v>38</v>
      </c>
      <c r="C17" s="68">
        <v>32288806.385018829</v>
      </c>
      <c r="D17" s="69" t="s">
        <v>31</v>
      </c>
      <c r="E17" s="55"/>
    </row>
    <row r="18" spans="1:5" ht="15" customHeight="1" x14ac:dyDescent="0.25">
      <c r="A18" s="55"/>
      <c r="B18" s="70" t="s">
        <v>123</v>
      </c>
      <c r="C18" s="66">
        <v>600000</v>
      </c>
      <c r="D18" s="71" t="s">
        <v>31</v>
      </c>
      <c r="E18" s="55"/>
    </row>
    <row r="19" spans="1:5" ht="27" customHeight="1" x14ac:dyDescent="0.25">
      <c r="A19" s="55"/>
      <c r="B19" s="72" t="s">
        <v>40</v>
      </c>
      <c r="C19" s="66">
        <v>0</v>
      </c>
      <c r="D19" s="71" t="s">
        <v>31</v>
      </c>
      <c r="E19" s="55"/>
    </row>
    <row r="20" spans="1:5" ht="15" customHeight="1" x14ac:dyDescent="0.25">
      <c r="A20" s="55"/>
      <c r="B20" s="73" t="s">
        <v>41</v>
      </c>
      <c r="C20" s="74">
        <v>0</v>
      </c>
      <c r="D20" s="75" t="s">
        <v>31</v>
      </c>
      <c r="E20" s="55"/>
    </row>
    <row r="21" spans="1:5" ht="15" customHeight="1" x14ac:dyDescent="0.25">
      <c r="A21" s="55"/>
      <c r="B21" s="60" t="s">
        <v>124</v>
      </c>
      <c r="C21" s="66">
        <v>0</v>
      </c>
      <c r="D21" s="71" t="s">
        <v>31</v>
      </c>
      <c r="E21" s="55"/>
    </row>
    <row r="22" spans="1:5" ht="15" customHeight="1" x14ac:dyDescent="0.25">
      <c r="A22" s="55"/>
      <c r="B22" s="70" t="s">
        <v>42</v>
      </c>
      <c r="C22" s="66">
        <v>0</v>
      </c>
      <c r="D22" s="71" t="s">
        <v>31</v>
      </c>
      <c r="E22" s="55"/>
    </row>
    <row r="23" spans="1:5" ht="15" customHeight="1" x14ac:dyDescent="0.25">
      <c r="A23" s="55"/>
      <c r="B23" s="57" t="s">
        <v>136</v>
      </c>
      <c r="C23" s="76">
        <v>32888806.385018829</v>
      </c>
      <c r="D23" s="59" t="s">
        <v>31</v>
      </c>
      <c r="E23" s="55"/>
    </row>
    <row r="24" spans="1:5" ht="30" customHeight="1" x14ac:dyDescent="0.25">
      <c r="A24" s="55"/>
      <c r="B24" s="77" t="s">
        <v>137</v>
      </c>
      <c r="C24" s="77"/>
      <c r="D24" s="77"/>
      <c r="E24" s="55"/>
    </row>
    <row r="25" spans="1:5" ht="15" customHeight="1" x14ac:dyDescent="0.25">
      <c r="A25" s="55"/>
      <c r="B25" s="55"/>
      <c r="C25" s="55"/>
      <c r="D25" s="55"/>
      <c r="E25" s="55"/>
    </row>
    <row r="26" spans="1:5" ht="15" customHeight="1" x14ac:dyDescent="0.25"/>
  </sheetData>
  <sheetProtection algorithmName="SHA-512" hashValue="XJSHSUqxcyAeFfO9z4cwDG4klDaS5f+t9c4jN7z54q8NSNa87uNmb7DctRSOLAcH0IdysJSa98suJKfmA6R/9Q==" saltValue="f6rpK1zlSbsEraMWzwN3F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8"/>
      <c r="C1" s="78"/>
      <c r="D1" s="78"/>
      <c r="E1" s="11"/>
    </row>
    <row r="2" spans="1:5" ht="15" customHeight="1" x14ac:dyDescent="0.25">
      <c r="A2" s="11"/>
      <c r="B2" s="78"/>
      <c r="C2" s="78"/>
      <c r="D2" s="78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9"/>
      <c r="C6" s="79"/>
      <c r="D6" s="79"/>
      <c r="E6" s="11"/>
    </row>
    <row r="7" spans="1:5" ht="15" customHeight="1" x14ac:dyDescent="0.25">
      <c r="A7" s="11"/>
      <c r="B7" s="80"/>
      <c r="C7" s="11"/>
      <c r="D7" s="11"/>
      <c r="E7" s="11"/>
    </row>
    <row r="8" spans="1:5" ht="14.25" customHeight="1" x14ac:dyDescent="0.25">
      <c r="A8" s="11"/>
      <c r="B8" s="81" t="s">
        <v>88</v>
      </c>
      <c r="C8" s="82"/>
      <c r="D8" s="83"/>
      <c r="E8" s="11"/>
    </row>
    <row r="9" spans="1:5" ht="15" customHeight="1" x14ac:dyDescent="0.25">
      <c r="A9" s="11"/>
      <c r="B9" s="53" t="s">
        <v>89</v>
      </c>
      <c r="C9" s="2">
        <v>17392199.019431695</v>
      </c>
      <c r="D9" s="46" t="s">
        <v>31</v>
      </c>
      <c r="E9" s="11"/>
    </row>
    <row r="10" spans="1:5" ht="15" customHeight="1" x14ac:dyDescent="0.25">
      <c r="A10" s="11"/>
      <c r="B10" s="84" t="s">
        <v>90</v>
      </c>
      <c r="C10" s="3">
        <f>-'8. Nøgletal'!C19*C9</f>
        <v>-347843.98038863391</v>
      </c>
      <c r="D10" s="46" t="s">
        <v>31</v>
      </c>
      <c r="E10" s="11"/>
    </row>
    <row r="11" spans="1:5" ht="15" customHeight="1" x14ac:dyDescent="0.25">
      <c r="A11" s="11"/>
      <c r="B11" s="84" t="s">
        <v>91</v>
      </c>
      <c r="C11" s="2">
        <f>('5.2. Varige tillæg'!C14)*(1+'8.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3" t="s">
        <v>92</v>
      </c>
      <c r="C12" s="2">
        <f>SUM(C9:C11)</f>
        <v>17044355.039043061</v>
      </c>
      <c r="D12" s="46" t="s">
        <v>31</v>
      </c>
      <c r="E12" s="11"/>
    </row>
    <row r="13" spans="1:5" ht="15" customHeight="1" x14ac:dyDescent="0.25">
      <c r="A13" s="11"/>
      <c r="B13" s="85" t="s">
        <v>93</v>
      </c>
      <c r="C13" s="86">
        <f>-C12*'8. Nøgletal'!C19</f>
        <v>-340887.10078086122</v>
      </c>
      <c r="D13" s="87" t="s">
        <v>31</v>
      </c>
      <c r="E13" s="88"/>
    </row>
    <row r="14" spans="1:5" ht="15" customHeight="1" x14ac:dyDescent="0.25">
      <c r="A14" s="11"/>
      <c r="B14" s="81" t="s">
        <v>94</v>
      </c>
      <c r="C14" s="82"/>
      <c r="D14" s="83"/>
      <c r="E14" s="11"/>
    </row>
    <row r="15" spans="1:5" ht="15" customHeight="1" x14ac:dyDescent="0.25">
      <c r="A15" s="11"/>
      <c r="B15" s="44" t="s">
        <v>46</v>
      </c>
      <c r="C15" s="3">
        <v>15278098.683576766</v>
      </c>
      <c r="D15" s="46" t="s">
        <v>31</v>
      </c>
      <c r="E15" s="11"/>
    </row>
    <row r="16" spans="1:5" ht="15" customHeight="1" x14ac:dyDescent="0.25">
      <c r="A16" s="11"/>
      <c r="B16" s="84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4" t="s">
        <v>95</v>
      </c>
      <c r="C17" s="2">
        <f>('5.2. Varige tillæg'!E14)*(1+'8. Nøgletal'!C9)*(1-'8. Nøgletal'!C14)+'5.6 Anlægsprojekter'!E12-'6. Bortfald'!E12+'7. Tilknyttet virksomhed'!E12+'1. Økonomisk ramme 2027'!C12</f>
        <v>120740.71360789958</v>
      </c>
      <c r="D17" s="46" t="s">
        <v>31</v>
      </c>
      <c r="E17" s="11"/>
    </row>
    <row r="18" spans="1:5" ht="15" customHeight="1" x14ac:dyDescent="0.25">
      <c r="A18" s="11"/>
      <c r="B18" s="53" t="s">
        <v>96</v>
      </c>
      <c r="C18" s="2">
        <f>SUM(C15:C17)</f>
        <v>15398839.397184666</v>
      </c>
      <c r="D18" s="46" t="s">
        <v>31</v>
      </c>
      <c r="E18" s="11"/>
    </row>
    <row r="19" spans="1:5" ht="15" customHeight="1" x14ac:dyDescent="0.25">
      <c r="A19" s="11"/>
      <c r="B19" s="85" t="s">
        <v>97</v>
      </c>
      <c r="C19" s="86">
        <f>-C18*'8. Nøgletal'!C15</f>
        <v>0</v>
      </c>
      <c r="D19" s="87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-340887.10078086122</v>
      </c>
      <c r="D20" s="27" t="s">
        <v>31</v>
      </c>
      <c r="E20" s="11"/>
    </row>
    <row r="21" spans="1:5" ht="39.950000000000003" customHeight="1" x14ac:dyDescent="0.25">
      <c r="A21" s="11"/>
      <c r="B21" s="89" t="s">
        <v>125</v>
      </c>
      <c r="C21" s="90"/>
      <c r="D21" s="91"/>
      <c r="E21" s="88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yS5D3cfhwrY0LJQf9RXmuzvP1Iriq97GquhpC1vHvLB3B+UeB8akcpR5XkTtoV/E/u3Rnz2mx3Kt5tf+VgOmtg==" saltValue="OUF4ShrrY5+vp/2ilnix8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2" t="s">
        <v>99</v>
      </c>
      <c r="C8" s="93"/>
      <c r="D8" s="94"/>
      <c r="E8" s="11"/>
    </row>
    <row r="9" spans="1:5" ht="15" customHeight="1" x14ac:dyDescent="0.25">
      <c r="A9" s="11"/>
      <c r="B9" s="95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5" t="s">
        <v>139</v>
      </c>
      <c r="C10" s="33">
        <f>'5.1.a. § 10-tillæg'!E10</f>
        <v>5322.4205079499952</v>
      </c>
      <c r="D10" s="46" t="s">
        <v>31</v>
      </c>
      <c r="E10" s="11"/>
    </row>
    <row r="11" spans="1:5" ht="15" customHeight="1" x14ac:dyDescent="0.25">
      <c r="A11" s="11"/>
      <c r="B11" s="95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5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6"/>
      <c r="C13" s="97"/>
      <c r="D13" s="46" t="s">
        <v>31</v>
      </c>
      <c r="E13" s="11"/>
    </row>
    <row r="14" spans="1:5" ht="15" customHeight="1" x14ac:dyDescent="0.25">
      <c r="A14" s="11"/>
      <c r="B14" s="96"/>
      <c r="C14" s="97"/>
      <c r="D14" s="46" t="s">
        <v>31</v>
      </c>
      <c r="E14" s="11"/>
    </row>
    <row r="15" spans="1:5" ht="15" customHeight="1" x14ac:dyDescent="0.25">
      <c r="A15" s="11"/>
      <c r="B15" s="96"/>
      <c r="C15" s="97"/>
      <c r="D15" s="46" t="s">
        <v>31</v>
      </c>
      <c r="E15" s="11"/>
    </row>
    <row r="16" spans="1:5" ht="15" customHeight="1" x14ac:dyDescent="0.25">
      <c r="A16" s="11"/>
      <c r="B16" s="96"/>
      <c r="C16" s="97"/>
      <c r="D16" s="46" t="s">
        <v>31</v>
      </c>
      <c r="E16" s="11"/>
    </row>
    <row r="17" spans="1:5" ht="15" customHeight="1" x14ac:dyDescent="0.25">
      <c r="A17" s="11"/>
      <c r="B17" s="96"/>
      <c r="C17" s="97"/>
      <c r="D17" s="46" t="s">
        <v>31</v>
      </c>
      <c r="E17" s="11"/>
    </row>
    <row r="18" spans="1:5" ht="15" customHeight="1" x14ac:dyDescent="0.25">
      <c r="A18" s="11"/>
      <c r="B18" s="96"/>
      <c r="C18" s="97"/>
      <c r="D18" s="46" t="s">
        <v>31</v>
      </c>
      <c r="E18" s="11"/>
    </row>
    <row r="19" spans="1:5" ht="15" customHeight="1" x14ac:dyDescent="0.25">
      <c r="A19" s="11"/>
      <c r="B19" s="96"/>
      <c r="C19" s="97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8">
        <f>SUM(C9:C19)</f>
        <v>5322.4205079499952</v>
      </c>
      <c r="D20" s="99" t="s">
        <v>31</v>
      </c>
      <c r="E20" s="11"/>
    </row>
    <row r="21" spans="1:5" ht="15" customHeight="1" x14ac:dyDescent="0.25">
      <c r="A21" s="11"/>
      <c r="B21" s="100"/>
      <c r="C21" s="101"/>
      <c r="D21" s="101"/>
      <c r="E21" s="11"/>
    </row>
    <row r="22" spans="1:5" ht="15" customHeight="1" x14ac:dyDescent="0.25">
      <c r="A22" s="11"/>
      <c r="B22" s="81" t="s">
        <v>39</v>
      </c>
      <c r="C22" s="82"/>
      <c r="D22" s="83"/>
      <c r="E22" s="11"/>
    </row>
    <row r="23" spans="1:5" ht="15" customHeight="1" x14ac:dyDescent="0.25">
      <c r="A23" s="11"/>
      <c r="B23" s="102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3" t="s">
        <v>50</v>
      </c>
      <c r="C24" s="104">
        <v>600000</v>
      </c>
      <c r="D24" s="105" t="s">
        <v>31</v>
      </c>
      <c r="E24" s="11"/>
    </row>
    <row r="25" spans="1:5" ht="15" customHeight="1" x14ac:dyDescent="0.25">
      <c r="A25" s="11"/>
      <c r="B25" s="25" t="s">
        <v>48</v>
      </c>
      <c r="C25" s="98">
        <f>SUM(C23:C24)</f>
        <v>600000</v>
      </c>
      <c r="D25" s="99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x4QJe8ZXFykI/qiPL1J9Eq5dd4rDk2v2PzL8aUgYawOrasauurvjqgEdHuT0bzsdFPSYyGWeTaDjmHZTib4YQw==" saltValue="JDDsD0DoK6y0crdpv1lPT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5" t="s">
        <v>138</v>
      </c>
      <c r="C9" s="33">
        <v>16134298.5698501</v>
      </c>
      <c r="D9" s="33">
        <v>14615401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5" t="s">
        <v>139</v>
      </c>
      <c r="C10" s="33">
        <v>101698.57949205</v>
      </c>
      <c r="D10" s="33">
        <v>107021</v>
      </c>
      <c r="E10" s="33">
        <f t="shared" ref="E10:E19" si="0">MAX(D10-C10,0)</f>
        <v>5322.4205079499952</v>
      </c>
      <c r="F10" s="46" t="s">
        <v>31</v>
      </c>
      <c r="G10" s="11"/>
    </row>
    <row r="11" spans="1:7" ht="15" customHeight="1" x14ac:dyDescent="0.25">
      <c r="A11" s="11"/>
      <c r="B11" s="95" t="s">
        <v>140</v>
      </c>
      <c r="C11" s="33">
        <v>93538.361424920004</v>
      </c>
      <c r="D11" s="33">
        <v>78288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5" t="s">
        <v>141</v>
      </c>
      <c r="C12" s="33">
        <v>268730.06832719001</v>
      </c>
      <c r="D12" s="33">
        <v>159801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8"/>
      <c r="D20" s="98"/>
      <c r="E20" s="98"/>
      <c r="F20" s="99"/>
      <c r="G20" s="11"/>
    </row>
    <row r="21" spans="1:7" ht="39.75" customHeight="1" x14ac:dyDescent="0.25">
      <c r="A21" s="11"/>
      <c r="B21" s="109" t="s">
        <v>104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1"/>
      <c r="D22" s="101"/>
      <c r="E22" s="101"/>
      <c r="F22" s="101"/>
      <c r="G22" s="11"/>
    </row>
    <row r="23" spans="1:7" ht="15" customHeight="1" x14ac:dyDescent="0.25">
      <c r="A23" s="11"/>
      <c r="B23" s="112"/>
      <c r="C23" s="101"/>
      <c r="D23" s="101"/>
      <c r="E23" s="101"/>
      <c r="F23" s="101"/>
      <c r="G23" s="11"/>
    </row>
  </sheetData>
  <sheetProtection algorithmName="SHA-512" hashValue="RWmQ6z49HjIMSvDJA+oZyC5KHNj8sVXVSpDMGqJrudMsij/27vPll+m3fGFcPdPLnRsHtK+x8ULd7DnhCYqQUQ==" saltValue="swQWhYiGUNZZiCIX7/skP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0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151</v>
      </c>
      <c r="C10" s="33">
        <v>0</v>
      </c>
      <c r="D10" s="46" t="s">
        <v>31</v>
      </c>
      <c r="E10" s="33">
        <v>86324</v>
      </c>
      <c r="F10" s="46" t="s">
        <v>31</v>
      </c>
      <c r="G10" s="11"/>
    </row>
    <row r="11" spans="1:7" ht="15" customHeight="1" x14ac:dyDescent="0.25">
      <c r="A11" s="11"/>
      <c r="B11" s="116" t="s">
        <v>152</v>
      </c>
      <c r="C11" s="33">
        <v>0</v>
      </c>
      <c r="D11" s="46" t="s">
        <v>31</v>
      </c>
      <c r="E11" s="33">
        <v>6037</v>
      </c>
      <c r="F11" s="46" t="s">
        <v>31</v>
      </c>
      <c r="G11" s="11"/>
    </row>
    <row r="12" spans="1:7" ht="15" customHeight="1" x14ac:dyDescent="0.25">
      <c r="A12" s="11"/>
      <c r="B12" s="116" t="s">
        <v>153</v>
      </c>
      <c r="C12" s="33">
        <v>0</v>
      </c>
      <c r="D12" s="46" t="s">
        <v>31</v>
      </c>
      <c r="E12" s="33">
        <v>1511</v>
      </c>
      <c r="F12" s="46" t="s">
        <v>31</v>
      </c>
      <c r="G12" s="11"/>
    </row>
    <row r="13" spans="1:7" ht="15" customHeight="1" x14ac:dyDescent="0.25">
      <c r="A13" s="11"/>
      <c r="B13" s="116" t="s">
        <v>154</v>
      </c>
      <c r="C13" s="33">
        <v>0</v>
      </c>
      <c r="D13" s="46" t="s">
        <v>31</v>
      </c>
      <c r="E13" s="33">
        <v>9838</v>
      </c>
      <c r="F13" s="46" t="s">
        <v>31</v>
      </c>
      <c r="G13" s="11"/>
    </row>
    <row r="14" spans="1:7" ht="15" customHeight="1" x14ac:dyDescent="0.25">
      <c r="A14" s="11"/>
      <c r="B14" s="25" t="s">
        <v>105</v>
      </c>
      <c r="C14" s="98">
        <f>SUM(C10:C13)</f>
        <v>0</v>
      </c>
      <c r="D14" s="99" t="s">
        <v>31</v>
      </c>
      <c r="E14" s="98">
        <f>SUM(E10:E13)</f>
        <v>103710</v>
      </c>
      <c r="F14" s="99" t="s">
        <v>31</v>
      </c>
      <c r="G14" s="11"/>
    </row>
    <row r="15" spans="1:7" ht="15" customHeight="1" x14ac:dyDescent="0.25">
      <c r="A15" s="11"/>
      <c r="B15" s="116" t="s">
        <v>35</v>
      </c>
      <c r="C15" s="33">
        <f>-C14*'8. Nøgletal'!C23</f>
        <v>0</v>
      </c>
      <c r="D15" s="46" t="s">
        <v>31</v>
      </c>
      <c r="E15" s="33">
        <f>-E14*'8. Nøgletal'!C23</f>
        <v>0</v>
      </c>
      <c r="F15" s="46" t="s">
        <v>31</v>
      </c>
      <c r="G15" s="11"/>
    </row>
    <row r="16" spans="1:7" ht="15" customHeight="1" x14ac:dyDescent="0.25">
      <c r="A16" s="11"/>
      <c r="B16" s="116" t="s">
        <v>36</v>
      </c>
      <c r="C16" s="33">
        <f>-C14*'8. Nøgletal'!C19</f>
        <v>0</v>
      </c>
      <c r="D16" s="46" t="s">
        <v>31</v>
      </c>
      <c r="E16" s="33">
        <f>-E14*'8. Nøgletal'!C14</f>
        <v>0</v>
      </c>
      <c r="F16" s="46" t="s">
        <v>31</v>
      </c>
      <c r="G16" s="11"/>
    </row>
    <row r="17" spans="1:7" ht="15" customHeight="1" x14ac:dyDescent="0.25">
      <c r="A17" s="11"/>
      <c r="B17" s="116" t="s">
        <v>37</v>
      </c>
      <c r="C17" s="33">
        <f>SUM(C14:C16)*'8. Nøgletal'!C9</f>
        <v>0</v>
      </c>
      <c r="D17" s="46" t="s">
        <v>31</v>
      </c>
      <c r="E17" s="33">
        <f>SUM(E14:E16)*'8. Nøgletal'!C9</f>
        <v>6875.973</v>
      </c>
      <c r="F17" s="46" t="s">
        <v>31</v>
      </c>
      <c r="G17" s="11"/>
    </row>
    <row r="18" spans="1:7" ht="26.25" customHeight="1" x14ac:dyDescent="0.25">
      <c r="A18" s="11"/>
      <c r="B18" s="106" t="s">
        <v>106</v>
      </c>
      <c r="C18" s="98">
        <f>SUM(C14:C17)</f>
        <v>0</v>
      </c>
      <c r="D18" s="99" t="s">
        <v>31</v>
      </c>
      <c r="E18" s="98">
        <f>SUM(E14:E17)</f>
        <v>110585.973</v>
      </c>
      <c r="F18" s="99" t="s">
        <v>31</v>
      </c>
      <c r="G18" s="11"/>
    </row>
    <row r="19" spans="1:7" ht="15" customHeight="1" x14ac:dyDescent="0.25">
      <c r="A19" s="11"/>
      <c r="B19" s="11"/>
      <c r="C19" s="11"/>
      <c r="D19" s="11"/>
      <c r="E19" s="11"/>
      <c r="F19" s="11"/>
      <c r="G19" s="11"/>
    </row>
    <row r="20" spans="1:7" ht="15" customHeight="1" x14ac:dyDescent="0.25">
      <c r="A20" s="11"/>
      <c r="B20" s="11"/>
      <c r="C20" s="11"/>
      <c r="D20" s="11"/>
      <c r="E20" s="11"/>
      <c r="F20" s="11"/>
      <c r="G20" s="11"/>
    </row>
  </sheetData>
  <sheetProtection algorithmName="SHA-512" hashValue="NWAqWC6MlGnFYP5D+BwAhs1LtpIpsT6ZLiRSvVrn9MmGk6wLjTv1jEIQvNVXQ3SYxjIllrCkrKngiEe1dVN92w==" saltValue="jACS2wTgXQ29Glg66AN/W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0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18</v>
      </c>
      <c r="C8" s="82"/>
      <c r="D8" s="82"/>
      <c r="E8" s="82"/>
      <c r="F8" s="83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155</v>
      </c>
      <c r="C10" s="33">
        <v>197404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6" t="s">
        <v>151</v>
      </c>
      <c r="C11" s="33">
        <v>154434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 t="s">
        <v>156</v>
      </c>
      <c r="C12" s="33">
        <v>36344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6" t="s">
        <v>157</v>
      </c>
      <c r="C13" s="33">
        <v>53029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6" t="s">
        <v>158</v>
      </c>
      <c r="C14" s="33">
        <v>15111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6" t="s">
        <v>152</v>
      </c>
      <c r="C15" s="33">
        <v>11246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6" t="s">
        <v>153</v>
      </c>
      <c r="C16" s="33">
        <v>720</v>
      </c>
      <c r="D16" s="46" t="s">
        <v>31</v>
      </c>
      <c r="E16" s="33">
        <v>0</v>
      </c>
      <c r="F16" s="46" t="s">
        <v>31</v>
      </c>
      <c r="G16" s="11"/>
    </row>
    <row r="17" spans="1:7" ht="15" customHeight="1" x14ac:dyDescent="0.25">
      <c r="A17" s="11"/>
      <c r="B17" s="116" t="s">
        <v>154</v>
      </c>
      <c r="C17" s="33">
        <v>138438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25" t="s">
        <v>107</v>
      </c>
      <c r="C18" s="98">
        <f>SUM(C10:C17)</f>
        <v>606726</v>
      </c>
      <c r="D18" s="99" t="s">
        <v>31</v>
      </c>
      <c r="E18" s="98">
        <f>SUM(E10:E17)</f>
        <v>0</v>
      </c>
      <c r="F18" s="99" t="s">
        <v>31</v>
      </c>
      <c r="G18" s="11"/>
    </row>
    <row r="19" spans="1:7" ht="15" customHeight="1" x14ac:dyDescent="0.25">
      <c r="A19" s="11"/>
      <c r="B19" s="11"/>
      <c r="C19" s="11"/>
      <c r="D19" s="11"/>
      <c r="E19" s="11"/>
      <c r="F19" s="11"/>
      <c r="G19" s="11"/>
    </row>
    <row r="20" spans="1:7" ht="15" customHeight="1" x14ac:dyDescent="0.25">
      <c r="A20" s="11"/>
      <c r="B20" s="117"/>
      <c r="C20" s="117"/>
      <c r="D20" s="117"/>
      <c r="E20" s="117"/>
      <c r="F20" s="117"/>
      <c r="G20" s="11"/>
    </row>
  </sheetData>
  <sheetProtection algorithmName="SHA-512" hashValue="0ehjPpSZS4qTfZnpG5Ftk2rSTF8nPkbayqCUZ3r2SZLpu3C9GKRWj5Fe+6G/jHDAyy1Gqht6Z/bge+LpBJ1T/g==" saltValue="Y+C31ZrQ5lNJP28cu6v7h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1" t="s">
        <v>108</v>
      </c>
      <c r="C8" s="82"/>
      <c r="D8" s="83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8">
        <f>SUM(C9:C11)*(1+'8. Nøgletal'!C9)*(1+'8. Nøgletal'!C10)</f>
        <v>0</v>
      </c>
      <c r="D12" s="99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muZQMhYxulQjtBBXzldgL2c7WO54xJOJIEOYwifzXkhHGiqOZRlnRpIgxQpbqOEXfQYrcv3IgeXr7RVV2cVcmw==" saltValue="hvuRoY+LvKLyFjCNFHEcX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1" t="s">
        <v>57</v>
      </c>
      <c r="C8" s="82"/>
      <c r="D8" s="83"/>
      <c r="E8" s="11"/>
    </row>
    <row r="9" spans="1:5" ht="26.25" x14ac:dyDescent="0.25">
      <c r="A9" s="11"/>
      <c r="B9" s="103" t="s">
        <v>112</v>
      </c>
      <c r="C9" s="121"/>
      <c r="D9" s="103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1" t="s">
        <v>59</v>
      </c>
      <c r="C12" s="82"/>
      <c r="D12" s="83"/>
      <c r="E12" s="11"/>
    </row>
    <row r="13" spans="1:5" ht="26.25" customHeight="1" x14ac:dyDescent="0.25">
      <c r="A13" s="11"/>
      <c r="B13" s="103" t="s">
        <v>142</v>
      </c>
      <c r="C13" s="121"/>
      <c r="D13" s="103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8">
        <f>C11+C15</f>
        <v>0</v>
      </c>
      <c r="D16" s="99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jen574Ujsrod02ykhNhRC9Bs/H7qd98jpueEL3maL6Y0DbdhoT6MKcNrQaWESkq5Qkn+ET8/N6O/abnF10PeQQ==" saltValue="dW0cVce51hRwLwW0Lb09L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8">
        <f>SUM(C10:C10)</f>
        <v>0</v>
      </c>
      <c r="D11" s="98" t="s">
        <v>68</v>
      </c>
      <c r="E11" s="98">
        <f>SUM(E10:E10)</f>
        <v>0</v>
      </c>
      <c r="F11" s="98" t="s">
        <v>68</v>
      </c>
      <c r="G11" s="98">
        <f>SUM(G10:G10)</f>
        <v>0</v>
      </c>
      <c r="H11" s="99" t="s">
        <v>31</v>
      </c>
      <c r="I11" s="11"/>
    </row>
    <row r="12" spans="1:9" ht="15" customHeight="1" x14ac:dyDescent="0.25">
      <c r="A12" s="11"/>
      <c r="B12" s="25" t="s">
        <v>115</v>
      </c>
      <c r="C12" s="98">
        <f>C11*(1+'8. Nøgletal'!C9)</f>
        <v>0</v>
      </c>
      <c r="D12" s="98" t="s">
        <v>68</v>
      </c>
      <c r="E12" s="98">
        <f>E11*(1+'8. Nøgletal'!C9)</f>
        <v>0</v>
      </c>
      <c r="F12" s="98" t="s">
        <v>68</v>
      </c>
      <c r="G12" s="98">
        <f>G11*(1+'8. Nøgletal'!C9)</f>
        <v>0</v>
      </c>
      <c r="H12" s="99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qSFKlyKLrKayoEd0VR84VTb5surGadj7Pm1YzBLOoybexsuoLmcHZifnRZFYiFSHhmT8uRSCPupclFbTSM1/cA==" saltValue="rJBe0rc8y3/mjrQISC5MU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116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8">
        <f>SUM(C10:C10)</f>
        <v>0</v>
      </c>
      <c r="D11" s="99" t="s">
        <v>31</v>
      </c>
      <c r="E11" s="98">
        <f>SUM(E10:E10)</f>
        <v>0</v>
      </c>
      <c r="F11" s="99" t="s">
        <v>31</v>
      </c>
      <c r="G11" s="11"/>
    </row>
    <row r="12" spans="1:7" ht="15" customHeight="1" x14ac:dyDescent="0.25">
      <c r="A12" s="11"/>
      <c r="B12" s="25" t="s">
        <v>117</v>
      </c>
      <c r="C12" s="98">
        <f>C11*(1+'8. Nøgletal'!C9)</f>
        <v>0</v>
      </c>
      <c r="D12" s="99" t="s">
        <v>31</v>
      </c>
      <c r="E12" s="98">
        <f>E11*(1+'8. Nøgletal'!C9)</f>
        <v>0</v>
      </c>
      <c r="F12" s="99" t="s">
        <v>31</v>
      </c>
      <c r="G12" s="88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mUEG7lmGEgMXVTePV+Wegd4VFO3YX/ahevKJl0ngj4zN6v9oS/pw58VQcedMOqFK4psED2VyDff+n+7fQgZIsw==" saltValue="I7gqY9O5z9R0TGgg+oqxo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1" t="s">
        <v>26</v>
      </c>
      <c r="C8" s="82"/>
      <c r="D8" s="82"/>
      <c r="E8" s="82"/>
      <c r="F8" s="83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133</v>
      </c>
      <c r="C10" s="104"/>
      <c r="D10" s="105" t="s">
        <v>31</v>
      </c>
      <c r="E10" s="104"/>
      <c r="F10" s="105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as4YhS3eDJw+40RdUGF4SXqjBFatibavyP9fUUPMbFAdCBhst4Ng3BqycYQBcL7NzHUzQcjLNKOKRoelFRKdA==" saltValue="pShDw+c+WSs+gIRqRA5Hp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0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0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2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0"/>
      <c r="C21" s="11"/>
      <c r="D21" s="11"/>
    </row>
    <row r="22" spans="1:4" ht="15" customHeight="1" x14ac:dyDescent="0.25">
      <c r="A22" s="11"/>
      <c r="B22" s="81" t="s">
        <v>35</v>
      </c>
      <c r="C22" s="83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1"/>
      <c r="C25" s="83"/>
      <c r="D25" s="11"/>
    </row>
    <row r="26" spans="1:4" ht="15" customHeight="1" x14ac:dyDescent="0.25">
      <c r="A26" s="11"/>
      <c r="B26" s="80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lAHCAJ/d5oru3QEl0s3LN+WtwtgjXmQA/lJCA9ZtCo9Ots+2LcRfKdIEs3f/pNff5EAb4Cshn4Pl0N2hO4Q9/Q==" saltValue="O6Ee96nGL38oSZ+lcEic1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2026-10-01T12:27:58Z</dcterms:modified>
</cp:coreProperties>
</file>