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Frederikshavn Spildevand AS (S025)\ØR2025\"/>
    </mc:Choice>
  </mc:AlternateContent>
  <xr:revisionPtr revIDLastSave="0" documentId="13_ncr:1_{F2013B06-9BE8-4C72-A9EA-253E881B63DA}"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<sst xmlns="http://schemas.openxmlformats.org/spreadsheetml/2006/main" count="560" uniqueCount="244">
  <si>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</si>
  <si>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</si>
  <si>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</si>
  <si>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</si>
  <si>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</si>
  <si>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</si>
  <si>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</si>
  <si>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</si>
  <si>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</si>
  <si>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</si>
  <si>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</si>
  <si>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</si>
  <si>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</si>
  <si>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</si>
  <si>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</si>
  <si>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</si>
  <si>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</si>
  <si>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</si>
  <si>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</si>
  <si>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</si>
  <si>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</si>
  <si>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</si>
  <si>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</si>
  <si>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</si>
  <si>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</si>
  <si>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</si>
  <si>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</si>
  <si>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</si>
  <si>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</si>
  <si>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</si>
  <si>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</si>
  <si>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</si>
  <si>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</si>
  <si>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</si>
  <si>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</si>
  <si>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</si>
  <si>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</si>
  <si>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</si>
  <si>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</si>
  <si>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</si>
  <si>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</si>
  <si>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</si>
  <si>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</si>
  <si>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</si>
  <si>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</si>
  <si>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</si>
  <si>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</si>
  <si>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</si>
  <si>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</si>
  <si>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</si>
  <si>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</si>
  <si>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</si>
  <si>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</si>
  <si>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</si>
  <si>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</si>
  <si>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</si>
  <si>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</si>
  <si>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</si>
  <si>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</si>
  <si>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</si>
  <si>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</si>
  <si>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</si>
  <si>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</si>
  <si>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</si>
  <si>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</si>
  <si>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</si>
  <si>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</si>
  <si>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</si>
  <si>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</si>
  <si>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</si>
  <si>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</si>
  <si>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</si>
  <si>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</si>
  <si>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</si>
  <si>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</si>
  <si>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</si>
  <si>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</si>
  <si>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</si>
  <si>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</si>
  <si>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</si>
  <si>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</si>
  <si>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</si>
  <si>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</si>
  <si>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</si>
  <si>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</si>
  <si>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</si>
  <si>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</si>
  <si>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</si>
  <si>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</si>
  <si>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</si>
  <si>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</si>
  <si>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</si>
  <si>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</si>
  <si>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</si>
  <si>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</si>
  <si>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</si>
  <si>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</si>
  <si>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</si>
  <si>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</si>
  <si>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</si>
  <si>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</si>
  <si>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</si>
  <si>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</si>
  <si>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</si>
  <si>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</si>
  <si>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</si>
  <si>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</si>
  <si>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</si>
  <si>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</si>
  <si>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</si>
  <si>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</si>
  <si>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</si>
  <si>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</si>
  <si>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</si>
  <si>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</si>
  <si>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</si>
  <si>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</si>
  <si>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</si>
  <si>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</si>
  <si>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</si>
  <si>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</si>
  <si>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</si>
  <si>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</si>
  <si>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</si>
  <si>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</si>
  <si>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</si>
  <si>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</si>
  <si>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</si>
  <si>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</si>
  <si>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</si>
  <si>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</si>
  <si>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</si>
  <si>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</si>
  <si>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</si>
  <si>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</si>
  <si>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</si>
  <si>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</si>
  <si>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</si>
  <si>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</si>
  <si>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</si>
  <si>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</si>
  <si>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</si>
  <si>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</si>
  <si>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</si>
  <si>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</si>
  <si>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</si>
  <si>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</si>
  <si>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</si>
  <si>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</si>
  <si>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</si>
  <si>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</si>
  <si>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</si>
  <si>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</si>
  <si>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</si>
  <si>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</si>
  <si>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</si>
  <si>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</si>
  <si>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</si>
  <si>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</si>
  <si>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</si>
  <si>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</si>
  <si>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</si>
  <si>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</si>
  <si>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</si>
  <si>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</si>
  <si>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</si>
  <si>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</si>
  <si>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</si>
  <si>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</si>
  <si>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</si>
  <si>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</si>
  <si>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</si>
  <si>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</si>
  <si>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</si>
  <si>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</si>
  <si>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</si>
  <si>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</si>
  <si>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</si>
  <si>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</si>
  <si>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</si>
  <si>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</si>
  <si>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</si>
  <si>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</si>
  <si>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</si>
  <si>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</si>
  <si>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</si>
  <si>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</si>
  <si>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</si>
  <si>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</si>
  <si>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</si>
  <si>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</si>
  <si>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</si>
  <si>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</si>
  <si>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</si>
  <si>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</si>
  <si>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</si>
  <si>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</si>
  <si>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</si>
  <si>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</si>
  <si>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</si>
  <si>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</si>
  <si>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</si>
  <si>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</si>
  <si>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</si>
  <si>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</si>
  <si>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</si>
  <si>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</si>
  <si>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</si>
  <si>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</si>
  <si>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</si>
  <si>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</si>
  <si>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</si>
  <si>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</si>
  <si>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</si>
  <si>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</si>
  <si>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</si>
  <si>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</si>
  <si>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</si>
  <si>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</si>
  <si>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</si>
  <si>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</si>
  <si>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</si>
  <si>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</si>
  <si>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</si>
  <si>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</si>
  <si>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</si>
  <si>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</si>
  <si>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</si>
  <si>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</si>
  <si>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</si>
  <si>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Køb af ydelser og produkter fra andre vandselskaber reguleret af vandsektorloven</t>
  </si>
  <si>
    <t>Ejendomsskatter</t>
  </si>
  <si>
    <t>Erstatninger</t>
  </si>
  <si>
    <t>Gebyr til Miljøstyrelsen</t>
  </si>
  <si>
    <t>Til statusmeddelelse for 2025</t>
  </si>
  <si>
    <t>Opsætning af overløbsmåler</t>
  </si>
  <si>
    <t>Overgang fra A til B slam</t>
  </si>
  <si>
    <t>Rehab IT</t>
  </si>
  <si>
    <t>Separat kloakering</t>
  </si>
  <si>
    <t>Uvedkommende vand</t>
  </si>
  <si>
    <t>Udvidelse af forsyningsområde</t>
  </si>
  <si>
    <t>Klimaplaner</t>
  </si>
  <si>
    <t>Periodevise driftsomkostninger - bassinoprensning</t>
  </si>
  <si>
    <t>Sikring af arbejdsmiljø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</si>
</sst>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8"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6" t="s">
        <v>4</v>
      </c>
      <c r="D6" s="86"/>
      <c r="E6" s="86"/>
      <c r="F6" s="86"/>
      <c r="G6" s="3"/>
    </row>
    <row r="7" spans="1:7" ht="15" customHeight="1" x14ac:dyDescent="0.25">
      <c r="A7" s="1"/>
      <c r="B7" s="3"/>
      <c r="C7" s="86"/>
      <c r="D7" s="86"/>
      <c r="E7" s="86"/>
      <c r="F7" s="86"/>
      <c r="G7" s="3"/>
    </row>
    <row r="8" spans="1:7" ht="15.75" x14ac:dyDescent="0.25">
      <c r="A8" s="1"/>
      <c r="B8" s="4"/>
      <c r="C8" s="94" t="s">
        <v>234</v>
      </c>
      <c r="D8" s="94"/>
      <c r="E8" s="94"/>
      <c r="F8" s="94"/>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3" t="s">
        <v>5</v>
      </c>
      <c r="D11" s="93"/>
      <c r="E11" s="93"/>
      <c r="F11" s="93"/>
      <c r="G11" s="5"/>
    </row>
    <row r="12" spans="1:7" x14ac:dyDescent="0.25">
      <c r="A12" s="1"/>
      <c r="B12" s="1"/>
      <c r="C12" s="1"/>
      <c r="D12" s="1"/>
      <c r="E12" s="1"/>
      <c r="F12" s="1"/>
      <c r="G12" s="5"/>
    </row>
    <row r="13" spans="1:7" x14ac:dyDescent="0.25">
      <c r="A13" s="1"/>
      <c r="B13" s="6" t="s">
        <v>6</v>
      </c>
      <c r="C13" s="98" t="s">
        <v>127</v>
      </c>
      <c r="D13" s="99"/>
      <c r="E13" s="99"/>
      <c r="F13" s="100"/>
      <c r="G13" s="5"/>
    </row>
    <row r="14" spans="1:7" x14ac:dyDescent="0.25">
      <c r="A14" s="1"/>
      <c r="B14" s="6" t="s">
        <v>16</v>
      </c>
      <c r="C14" s="83" t="s">
        <v>186</v>
      </c>
      <c r="D14" s="84"/>
      <c r="E14" s="84"/>
      <c r="F14" s="85"/>
      <c r="G14" s="5"/>
    </row>
    <row r="15" spans="1:7" x14ac:dyDescent="0.25">
      <c r="A15" s="1"/>
      <c r="B15" s="6" t="s">
        <v>30</v>
      </c>
      <c r="C15" s="83" t="s">
        <v>149</v>
      </c>
      <c r="D15" s="84"/>
      <c r="E15" s="84"/>
      <c r="F15" s="85"/>
      <c r="G15" s="5"/>
    </row>
    <row r="16" spans="1:7" x14ac:dyDescent="0.25">
      <c r="A16" s="1"/>
      <c r="B16" s="6" t="s">
        <v>31</v>
      </c>
      <c r="C16" s="83" t="s">
        <v>151</v>
      </c>
      <c r="D16" s="84"/>
      <c r="E16" s="84"/>
      <c r="F16" s="85"/>
      <c r="G16" s="5"/>
    </row>
    <row r="17" spans="1:8" x14ac:dyDescent="0.25">
      <c r="A17" s="1"/>
      <c r="B17" s="6" t="s">
        <v>61</v>
      </c>
      <c r="C17" s="83" t="s">
        <v>152</v>
      </c>
      <c r="D17" s="84"/>
      <c r="E17" s="84"/>
      <c r="F17" s="85"/>
      <c r="G17" s="5"/>
    </row>
    <row r="18" spans="1:8" x14ac:dyDescent="0.25">
      <c r="A18" s="1"/>
      <c r="B18" s="6" t="s">
        <v>53</v>
      </c>
      <c r="C18" s="95" t="s">
        <v>45</v>
      </c>
      <c r="D18" s="96"/>
      <c r="E18" s="96"/>
      <c r="F18" s="97"/>
      <c r="G18" s="5"/>
    </row>
    <row r="19" spans="1:8" x14ac:dyDescent="0.25">
      <c r="A19" s="1"/>
      <c r="B19" s="6" t="s">
        <v>54</v>
      </c>
      <c r="C19" s="95" t="s">
        <v>46</v>
      </c>
      <c r="D19" s="96"/>
      <c r="E19" s="96"/>
      <c r="F19" s="97"/>
      <c r="G19" s="5"/>
    </row>
    <row r="20" spans="1:8" x14ac:dyDescent="0.25">
      <c r="A20" s="1"/>
      <c r="B20" s="6" t="s">
        <v>7</v>
      </c>
      <c r="C20" s="95" t="s">
        <v>10</v>
      </c>
      <c r="D20" s="96"/>
      <c r="E20" s="96"/>
      <c r="F20" s="97"/>
      <c r="G20" s="5"/>
    </row>
    <row r="21" spans="1:8" x14ac:dyDescent="0.25">
      <c r="A21" s="1"/>
      <c r="B21" s="6" t="s">
        <v>55</v>
      </c>
      <c r="C21" s="87" t="s">
        <v>12</v>
      </c>
      <c r="D21" s="88"/>
      <c r="E21" s="88"/>
      <c r="F21" s="89"/>
      <c r="G21" s="5"/>
    </row>
    <row r="22" spans="1:8" x14ac:dyDescent="0.25">
      <c r="A22" s="1"/>
      <c r="B22" s="6" t="s">
        <v>39</v>
      </c>
      <c r="C22" s="90" t="s">
        <v>153</v>
      </c>
      <c r="D22" s="91"/>
      <c r="E22" s="91"/>
      <c r="F22" s="92"/>
      <c r="G22" s="5"/>
    </row>
    <row r="23" spans="1:8" x14ac:dyDescent="0.25">
      <c r="A23" s="1"/>
      <c r="B23" s="6" t="s">
        <v>8</v>
      </c>
      <c r="C23" s="90" t="s">
        <v>112</v>
      </c>
      <c r="D23" s="91"/>
      <c r="E23" s="91"/>
      <c r="F23" s="92"/>
      <c r="G23" s="5"/>
    </row>
    <row r="24" spans="1:8" x14ac:dyDescent="0.25">
      <c r="A24" s="1"/>
      <c r="B24" s="6" t="s">
        <v>9</v>
      </c>
      <c r="C24" s="90" t="s">
        <v>154</v>
      </c>
      <c r="D24" s="91"/>
      <c r="E24" s="91"/>
      <c r="F24" s="92"/>
      <c r="G24" s="5"/>
    </row>
    <row r="25" spans="1:8" x14ac:dyDescent="0.25">
      <c r="A25" s="1"/>
      <c r="B25" s="6" t="s">
        <v>97</v>
      </c>
      <c r="C25" s="90" t="s">
        <v>91</v>
      </c>
      <c r="D25" s="91"/>
      <c r="E25" s="91"/>
      <c r="F25" s="92"/>
      <c r="G25" s="1"/>
    </row>
    <row r="26" spans="1:8" x14ac:dyDescent="0.25">
      <c r="A26" s="1"/>
      <c r="B26" s="6" t="s">
        <v>98</v>
      </c>
      <c r="C26" s="90" t="s">
        <v>40</v>
      </c>
      <c r="D26" s="91"/>
      <c r="E26" s="91"/>
      <c r="F26" s="92"/>
      <c r="G26" s="1"/>
    </row>
    <row r="27" spans="1:8" x14ac:dyDescent="0.25">
      <c r="A27" s="1"/>
      <c r="B27" s="6" t="s">
        <v>99</v>
      </c>
      <c r="C27" s="90" t="s">
        <v>41</v>
      </c>
      <c r="D27" s="91"/>
      <c r="E27" s="91"/>
      <c r="F27" s="92"/>
      <c r="G27" s="1"/>
    </row>
    <row r="28" spans="1:8" x14ac:dyDescent="0.25">
      <c r="A28" s="1"/>
      <c r="B28" s="6" t="s">
        <v>15</v>
      </c>
      <c r="C28" s="90" t="s">
        <v>42</v>
      </c>
      <c r="D28" s="91"/>
      <c r="E28" s="91"/>
      <c r="F28" s="92"/>
      <c r="G28" s="1"/>
      <c r="H28" s="2" t="s">
        <v>150</v>
      </c>
    </row>
    <row r="29" spans="1:8" x14ac:dyDescent="0.25">
      <c r="A29" s="1"/>
      <c r="B29" s="6" t="s">
        <v>33</v>
      </c>
      <c r="C29" s="90" t="s">
        <v>68</v>
      </c>
      <c r="D29" s="91"/>
      <c r="E29" s="91"/>
      <c r="F29" s="92"/>
      <c r="G29" s="1"/>
    </row>
    <row r="30" spans="1:8" x14ac:dyDescent="0.25">
      <c r="A30" s="1"/>
      <c r="B30" s="6" t="s">
        <v>34</v>
      </c>
      <c r="C30" s="90" t="s">
        <v>32</v>
      </c>
      <c r="D30" s="91"/>
      <c r="E30" s="91"/>
      <c r="F30" s="92"/>
      <c r="G30" s="1"/>
    </row>
    <row r="31" spans="1:8" x14ac:dyDescent="0.25">
      <c r="A31" s="1"/>
      <c r="B31" s="6" t="s">
        <v>100</v>
      </c>
      <c r="C31" s="101" t="s">
        <v>52</v>
      </c>
      <c r="D31" s="102"/>
      <c r="E31" s="102"/>
      <c r="F31" s="103"/>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2Kpnhzl/nktqWMJ7Jl7BYwbDXV4ZsockwKM1G9K5B9BXVmA23oSUyg4WJ0wGjqfJDtv82f/YQ2BBcTz/G9JYnA==" saltValue="hPNA1s8230eYrNTenNZ88Q==" spinCount="100000" sheet="1" objects="1" scenarios="1"/>
  <mergeCells count="22">
    <mergeCell ref="C30:F30"/>
    <mergeCell ref="C31:F31"/>
    <mergeCell ref="C18:F18"/>
    <mergeCell ref="C25:F25"/>
    <mergeCell ref="C26:F26"/>
    <mergeCell ref="C29:F29"/>
    <mergeCell ref="C27:F27"/>
    <mergeCell ref="C28:F28"/>
    <mergeCell ref="C24:F24"/>
    <mergeCell ref="C23:F23"/>
    <mergeCell ref="C14:F14"/>
    <mergeCell ref="C6:F7"/>
    <mergeCell ref="C21:F21"/>
    <mergeCell ref="C22:F22"/>
    <mergeCell ref="C11:F11"/>
    <mergeCell ref="C8:F8"/>
    <mergeCell ref="C15:F15"/>
    <mergeCell ref="C16:F16"/>
    <mergeCell ref="C19:F19"/>
    <mergeCell ref="C13:F13"/>
    <mergeCell ref="C17:F17"/>
    <mergeCell ref="C20:F20"/>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166051505.30940333</v>
      </c>
      <c r="D9" s="8" t="s">
        <v>3</v>
      </c>
      <c r="E9" s="1"/>
    </row>
    <row r="10" spans="1:5" ht="17.25" customHeight="1" x14ac:dyDescent="0.25">
      <c r="A10" s="1"/>
      <c r="B10" s="64" t="s">
        <v>35</v>
      </c>
      <c r="C10" s="7">
        <f>'Fane 11.1. Varige tillæg'!C20</f>
        <v>2131427.0699999998</v>
      </c>
      <c r="D10" s="8" t="s">
        <v>3</v>
      </c>
      <c r="E10" s="1"/>
    </row>
    <row r="11" spans="1:5" ht="17.25" customHeight="1" x14ac:dyDescent="0.25">
      <c r="A11" s="1"/>
      <c r="B11" s="64" t="s">
        <v>36</v>
      </c>
      <c r="C11" s="9">
        <f>'Fane 11.1. Varige tillæg'!E20</f>
        <v>3976555.7889</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13821920.892544858</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-1217914.8436152562</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184763494.21723291</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11726085.55302611</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993373.80542627</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-19867.476108525399</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973506.32931774459</v>
      </c>
      <c r="D30" s="11" t="s">
        <v>3</v>
      </c>
      <c r="E30" s="1"/>
    </row>
    <row r="31" spans="1:5" x14ac:dyDescent="0.25">
      <c r="A31" s="1"/>
      <c r="B31" s="33" t="s">
        <v>69</v>
      </c>
      <c r="C31" s="28"/>
      <c r="D31" s="19"/>
      <c r="E31" s="1"/>
    </row>
    <row r="32" spans="1:5" x14ac:dyDescent="0.25">
      <c r="A32" s="1"/>
      <c r="B32" s="31" t="s">
        <v>79</v>
      </c>
      <c r="C32" s="62">
        <f>'Fane 7. Kontrol af ØR2023'!C27</f>
        <v>544396.5599706322</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198007482.65954739</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2y8wQnPvBKlne3eFsauFss5MoUTxtRlkgLd3joW8gHkFcwH23+EJ2ZMzFKj+TRfNb+ryXMujQ3tg1uO6ghND6Q==" saltValue="OrpBQ/I0rYSVIt6Mqe0bj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184763494.21723291</v>
      </c>
      <c r="D9" s="8" t="s">
        <v>3</v>
      </c>
      <c r="E9" s="1"/>
    </row>
    <row r="10" spans="1:5" ht="15" customHeight="1" x14ac:dyDescent="0.25">
      <c r="A10" s="1"/>
      <c r="B10" s="26" t="s">
        <v>19</v>
      </c>
      <c r="C10" s="7">
        <f>C9*'Fane 15. Nøgletal'!C10</f>
        <v>12249819.666602543</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-1272689.3457920086</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195740624.53804347</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12503525.025191741</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208244149.56323522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6IF7mlc3noctT4jVKuu0DstKZnmjJVqaYsm1XhMhp29igsGBtOiksjCUXS5psmLVAcoi7AQ+sRnQB3VuhwOQ4w==" saltValue="8AEMfI1B1A9ckXLOMijpJ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195740624.53804347</v>
      </c>
      <c r="D9" s="8" t="s">
        <v>3</v>
      </c>
      <c r="E9" s="1"/>
    </row>
    <row r="10" spans="1:5" ht="15" customHeight="1" x14ac:dyDescent="0.25">
      <c r="A10" s="1"/>
      <c r="B10" s="26" t="s">
        <v>19</v>
      </c>
      <c r="C10" s="7">
        <f>SUM(C9:C9)*'Fane 15. Nøgletal'!C10</f>
        <v>12977603.406872282</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-1329927.2764296585</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207388300.66848609</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13332508.734361954</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220720809.40284804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rHiHXg3SJcM/vSkkMT34k2x5lFfPNoLzHF71eTQKi4ZmBPAlxOnfID1sLRBVJx0ewhbxEjXmQyI9VQRS0HHYtg==" saltValue="OcGqpc7N0Odlcqq/mF2AU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207388300.66848609</v>
      </c>
      <c r="D9" s="8" t="s">
        <v>3</v>
      </c>
      <c r="E9" s="1"/>
    </row>
    <row r="10" spans="1:5" ht="15" customHeight="1" x14ac:dyDescent="0.25">
      <c r="A10" s="1"/>
      <c r="B10" s="26" t="s">
        <v>19</v>
      </c>
      <c r="C10" s="7">
        <f>SUM(C9:C9)*'Fane 15. Nøgletal'!C10</f>
        <v>13749844.334320627</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-1389739.4257598058</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219748405.57704693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14216454.063450152</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233964859.64049709</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98u1vQL84uUkJb5AxMfE1o33uwUWNEPwwoVOCYDrGgMRvluwlNrTvsntszw7rbDkkC98htB2CEmoVKpoC8BYBg==" saltValue="C4gT3733UE3AhwWP/pl32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7" t="s">
        <v>161</v>
      </c>
      <c r="C3" s="107"/>
      <c r="D3" s="107"/>
      <c r="E3" s="1"/>
    </row>
    <row r="4" spans="1:5" ht="15" customHeight="1" x14ac:dyDescent="0.25">
      <c r="A4" s="1"/>
      <c r="B4" s="107"/>
      <c r="C4" s="107"/>
      <c r="D4" s="10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153360774.56520805</v>
      </c>
      <c r="D9" s="8" t="s">
        <v>3</v>
      </c>
      <c r="E9" s="1"/>
    </row>
    <row r="10" spans="1:5" ht="15" customHeight="1" x14ac:dyDescent="0.25">
      <c r="A10" s="1"/>
      <c r="B10" s="64" t="s">
        <v>35</v>
      </c>
      <c r="C10" s="7">
        <v>116951.2064</v>
      </c>
      <c r="D10" s="8" t="s">
        <v>3</v>
      </c>
      <c r="E10" s="1"/>
    </row>
    <row r="11" spans="1:5" ht="15" customHeight="1" x14ac:dyDescent="0.25">
      <c r="A11" s="1"/>
      <c r="B11" s="64" t="s">
        <v>36</v>
      </c>
      <c r="C11" s="9">
        <v>1184054.2279999999</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12496671.823968329</v>
      </c>
      <c r="D16" s="8" t="s">
        <v>3</v>
      </c>
      <c r="E16" s="1"/>
    </row>
    <row r="17" spans="1:5" ht="15" customHeight="1" x14ac:dyDescent="0.25">
      <c r="A17" s="1"/>
      <c r="B17" s="64" t="s">
        <v>10</v>
      </c>
      <c r="C17" s="38">
        <v>0</v>
      </c>
      <c r="D17" s="8" t="s">
        <v>3</v>
      </c>
      <c r="E17" s="1"/>
    </row>
    <row r="18" spans="1:5" ht="15" customHeight="1" x14ac:dyDescent="0.25">
      <c r="A18" s="1"/>
      <c r="B18" s="64" t="s">
        <v>22</v>
      </c>
      <c r="C18" s="38">
        <v>-1106946.514173022</v>
      </c>
      <c r="D18" s="8" t="s">
        <v>3</v>
      </c>
      <c r="E18" s="1"/>
    </row>
    <row r="19" spans="1:5" ht="15" customHeight="1" x14ac:dyDescent="0.25">
      <c r="A19" s="1"/>
      <c r="B19" s="64" t="s">
        <v>23</v>
      </c>
      <c r="C19" s="38">
        <v>0</v>
      </c>
      <c r="D19" s="8" t="s">
        <v>3</v>
      </c>
      <c r="E19" s="43"/>
    </row>
    <row r="20" spans="1:5" ht="15" customHeight="1" x14ac:dyDescent="0.25">
      <c r="A20" s="1"/>
      <c r="B20" s="82" t="s">
        <v>21</v>
      </c>
      <c r="C20" s="10">
        <v>166051505.30940333</v>
      </c>
      <c r="D20" s="11" t="s">
        <v>3</v>
      </c>
      <c r="E20" s="1"/>
    </row>
    <row r="21" spans="1:5" ht="15" customHeight="1" x14ac:dyDescent="0.25">
      <c r="A21" s="1"/>
      <c r="B21" s="33" t="s">
        <v>12</v>
      </c>
      <c r="C21" s="28"/>
      <c r="D21" s="19"/>
      <c r="E21" s="1"/>
    </row>
    <row r="22" spans="1:5" ht="15" customHeight="1" x14ac:dyDescent="0.25">
      <c r="A22" s="1"/>
      <c r="B22" s="31" t="s">
        <v>12</v>
      </c>
      <c r="C22" s="10">
        <v>6042276.921684863</v>
      </c>
      <c r="D22" s="11" t="s">
        <v>3</v>
      </c>
      <c r="E22" s="1"/>
    </row>
    <row r="23" spans="1:5" ht="15" customHeight="1" x14ac:dyDescent="0.25">
      <c r="A23" s="1"/>
      <c r="B23" s="33" t="s">
        <v>42</v>
      </c>
      <c r="C23" s="28"/>
      <c r="D23" s="19"/>
      <c r="E23" s="1"/>
    </row>
    <row r="24" spans="1:5" ht="15" customHeight="1" x14ac:dyDescent="0.25">
      <c r="A24" s="1"/>
      <c r="B24" s="82" t="s">
        <v>42</v>
      </c>
      <c r="C24" s="10">
        <v>0</v>
      </c>
      <c r="D24" s="11" t="s">
        <v>3</v>
      </c>
      <c r="E24" s="1"/>
    </row>
    <row r="25" spans="1:5" x14ac:dyDescent="0.25">
      <c r="A25" s="1"/>
      <c r="B25" s="41" t="s">
        <v>41</v>
      </c>
      <c r="C25" s="39"/>
      <c r="D25" s="40"/>
      <c r="E25" s="1"/>
    </row>
    <row r="26" spans="1:5" ht="15" customHeight="1" x14ac:dyDescent="0.25">
      <c r="A26" s="1"/>
      <c r="B26" s="64" t="s">
        <v>89</v>
      </c>
      <c r="C26" s="38">
        <v>0</v>
      </c>
      <c r="D26" s="8" t="s">
        <v>3</v>
      </c>
      <c r="E26" s="1"/>
    </row>
    <row r="27" spans="1:5" ht="15" customHeight="1" x14ac:dyDescent="0.25">
      <c r="A27" s="1"/>
      <c r="B27" s="64" t="s">
        <v>38</v>
      </c>
      <c r="C27" s="38">
        <v>0</v>
      </c>
      <c r="D27" s="8" t="s">
        <v>3</v>
      </c>
      <c r="E27" s="1"/>
    </row>
    <row r="28" spans="1:5" ht="15" customHeight="1" x14ac:dyDescent="0.25">
      <c r="A28" s="1"/>
      <c r="B28" s="64" t="s">
        <v>92</v>
      </c>
      <c r="C28" s="38">
        <v>0</v>
      </c>
      <c r="D28" s="8" t="s">
        <v>3</v>
      </c>
      <c r="E28" s="1"/>
    </row>
    <row r="29" spans="1:5" ht="15" customHeight="1" x14ac:dyDescent="0.25">
      <c r="A29" s="1"/>
      <c r="B29" s="64" t="s">
        <v>93</v>
      </c>
      <c r="C29" s="38">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-544396.5</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0" t="s">
        <v>213</v>
      </c>
      <c r="C37" s="28"/>
      <c r="D37" s="19"/>
      <c r="E37" s="1"/>
    </row>
    <row r="38" spans="1:5" x14ac:dyDescent="0.25">
      <c r="A38" s="1"/>
      <c r="B38" s="67" t="s">
        <v>214</v>
      </c>
      <c r="C38" s="10">
        <v>11107820.290284244</v>
      </c>
      <c r="D38" s="11" t="s">
        <v>3</v>
      </c>
      <c r="E38" s="1"/>
    </row>
    <row r="39" spans="1:5" x14ac:dyDescent="0.25">
      <c r="A39" s="1"/>
      <c r="B39" s="33" t="s">
        <v>65</v>
      </c>
      <c r="C39" s="45">
        <v>182657206.02137244</v>
      </c>
      <c r="D39" s="30" t="s">
        <v>3</v>
      </c>
      <c r="E39" s="1"/>
    </row>
    <row r="40" spans="1:5" ht="30" customHeight="1" x14ac:dyDescent="0.25">
      <c r="A40" s="1"/>
      <c r="B40" s="106" t="s">
        <v>225</v>
      </c>
      <c r="C40" s="106"/>
      <c r="D40" s="106"/>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kwPwIwJLicW7AROX1i3MzWFKj6gu3UeZ9bggNcFXLhhcKskQOTO1uPk+EPRudbt+ciLfneZfsg7uMS+XeiN5ug==" saltValue="WYk+Q/VQiN78LfEqpK//VQ=="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7" t="s">
        <v>56</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5"/>
      <c r="C6" s="75"/>
      <c r="D6" s="75"/>
      <c r="E6" s="1"/>
    </row>
    <row r="7" spans="1:5" x14ac:dyDescent="0.25">
      <c r="A7" s="1"/>
      <c r="B7" s="1"/>
      <c r="C7" s="1"/>
      <c r="D7" s="1"/>
      <c r="E7" s="1"/>
    </row>
    <row r="8" spans="1:5" x14ac:dyDescent="0.25">
      <c r="A8" s="1"/>
      <c r="B8" s="108" t="s">
        <v>123</v>
      </c>
      <c r="C8" s="109"/>
      <c r="D8" s="110"/>
      <c r="E8" s="1"/>
    </row>
    <row r="9" spans="1:5" x14ac:dyDescent="0.25">
      <c r="A9" s="1"/>
      <c r="B9" s="65" t="s">
        <v>88</v>
      </c>
      <c r="C9" s="23">
        <v>55220924.526255101</v>
      </c>
      <c r="D9" s="14" t="s">
        <v>3</v>
      </c>
      <c r="E9" s="1"/>
    </row>
    <row r="10" spans="1:5" x14ac:dyDescent="0.25">
      <c r="A10" s="1"/>
      <c r="B10" s="65" t="s">
        <v>125</v>
      </c>
      <c r="C10" s="23">
        <f>('Fane 3. Omkostninger i ØR2024'!C10+'Fane 3. Omkostninger i ØR2024'!C12+'Fane 3. Omkostninger i ØR2024'!C14)*(1+'Fane 15. Nøgletal'!C9)</f>
        <v>126400.86387711999</v>
      </c>
      <c r="D10" s="14" t="s">
        <v>3</v>
      </c>
      <c r="E10" s="1"/>
    </row>
    <row r="11" spans="1:5" x14ac:dyDescent="0.25">
      <c r="A11" s="1"/>
      <c r="B11" s="65" t="s">
        <v>131</v>
      </c>
      <c r="C11" s="23">
        <f>C9*'Fane 15. Nøgletal'!C21+C10*'Fane 15. Nøgletal'!C21</f>
        <v>1106946.5078026445</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58623001.496021807</v>
      </c>
      <c r="D15" s="14" t="s">
        <v>3</v>
      </c>
      <c r="E15" s="1"/>
    </row>
    <row r="16" spans="1:5" x14ac:dyDescent="0.25">
      <c r="A16" s="1"/>
      <c r="B16" s="65" t="s">
        <v>184</v>
      </c>
      <c r="C16" s="23">
        <f>('Fane 2.1. Økonomisk ramme 2025'!C10+'Fane 2.1. Økonomisk ramme 2025'!C12+'Fane 2.1. Økonomisk ramme 2025'!C14)*(1+'Fane 15. Nøgletal'!C10)</f>
        <v>2272740.6847409997</v>
      </c>
      <c r="D16" s="14" t="s">
        <v>3</v>
      </c>
      <c r="E16" s="1"/>
    </row>
    <row r="17" spans="1:5" x14ac:dyDescent="0.25">
      <c r="A17" s="1"/>
      <c r="B17" s="65" t="s">
        <v>132</v>
      </c>
      <c r="C17" s="23">
        <f>C15*'Fane 15. Nøgletal'!C21+C16*'Fane 15. Nøgletal'!C21</f>
        <v>1217914.8436152562</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63634467.289600432</v>
      </c>
      <c r="D21" s="14" t="s">
        <v>3</v>
      </c>
      <c r="E21" s="1"/>
    </row>
    <row r="22" spans="1:5" x14ac:dyDescent="0.25">
      <c r="A22" s="1"/>
      <c r="B22" s="65" t="s">
        <v>196</v>
      </c>
      <c r="C22" s="23">
        <f>C21*'Fane 15. Nøgletal'!C21</f>
        <v>1272689.3457920086</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66496363.821482919</v>
      </c>
      <c r="D26" s="14" t="s">
        <v>3</v>
      </c>
      <c r="E26" s="1"/>
    </row>
    <row r="27" spans="1:5" x14ac:dyDescent="0.25">
      <c r="A27" s="1"/>
      <c r="B27" s="65" t="s">
        <v>194</v>
      </c>
      <c r="C27" s="23">
        <f>C26*'Fane 15. Nøgletal'!C21</f>
        <v>1329927.2764296585</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69486971.287990287</v>
      </c>
      <c r="D31" s="14" t="s">
        <v>3</v>
      </c>
      <c r="E31" s="1"/>
    </row>
    <row r="32" spans="1:5" x14ac:dyDescent="0.25">
      <c r="A32" s="1"/>
      <c r="B32" s="65" t="s">
        <v>195</v>
      </c>
      <c r="C32" s="23">
        <f>C31*'Fane 15. Nøgletal'!C21</f>
        <v>1389739.4257598058</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5tCQ0Aq3Tov+qbQ4T2c1Snjv3p/FDEC2ylHHzlbF3KLRA/Xh06vcgFZ0ZnYCfipLhjrn42xrp7rZVIMS8CETbQ==" saltValue="rq7MV18y9qkdi0f8bHCNNg=="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115244294.26008473</v>
      </c>
      <c r="D9" s="14" t="s">
        <v>3</v>
      </c>
      <c r="E9" s="1"/>
    </row>
    <row r="10" spans="1:5" x14ac:dyDescent="0.25">
      <c r="A10" s="1"/>
      <c r="B10" s="65" t="s">
        <v>126</v>
      </c>
      <c r="C10" s="23">
        <f>('Fane 3. Omkostninger i ØR2024'!C11+'Fane 3. Omkostninger i ØR2024'!C13+'Fane 3. Omkostninger i ØR2024'!C15)*(1+'Fane 15. Nøgletal'!C9)</f>
        <v>1279725.8096223997</v>
      </c>
      <c r="D10" s="14" t="s">
        <v>3</v>
      </c>
      <c r="E10" s="1"/>
    </row>
    <row r="11" spans="1:5" x14ac:dyDescent="0.25">
      <c r="A11" s="1"/>
      <c r="B11" s="65" t="s">
        <v>135</v>
      </c>
      <c r="C11" s="7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125939160.89133948</v>
      </c>
      <c r="D15" s="14" t="s">
        <v>3</v>
      </c>
      <c r="E15" s="1"/>
    </row>
    <row r="16" spans="1:5" x14ac:dyDescent="0.25">
      <c r="A16" s="1"/>
      <c r="B16" s="65" t="s">
        <v>185</v>
      </c>
      <c r="C16" s="23">
        <f>('Fane 2.1. Økonomisk ramme 2025'!C11+'Fane 2.1. Økonomisk ramme 2025'!C13+'Fane 2.1. Økonomisk ramme 2025'!C15)*(1+'Fane 15. Nøgletal'!C10)</f>
        <v>4240201.4377040705</v>
      </c>
      <c r="D16" s="14" t="s">
        <v>3</v>
      </c>
      <c r="E16" s="1"/>
    </row>
    <row r="17" spans="1:5" x14ac:dyDescent="0.25">
      <c r="A17" s="1"/>
      <c r="B17" s="65" t="s">
        <v>137</v>
      </c>
      <c r="C17" s="7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138810254.05145913</v>
      </c>
      <c r="D21" s="14" t="s">
        <v>3</v>
      </c>
      <c r="E21" s="1"/>
    </row>
    <row r="22" spans="1:5" x14ac:dyDescent="0.25">
      <c r="A22" s="1"/>
      <c r="B22" s="65" t="s">
        <v>197</v>
      </c>
      <c r="C22" s="7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148013373.89507088</v>
      </c>
      <c r="D26" s="14" t="s">
        <v>3</v>
      </c>
      <c r="E26" s="1"/>
    </row>
    <row r="27" spans="1:5" x14ac:dyDescent="0.25">
      <c r="A27" s="1"/>
      <c r="B27" s="65" t="s">
        <v>198</v>
      </c>
      <c r="C27" s="7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157826660.58431408</v>
      </c>
      <c r="D31" s="14" t="s">
        <v>3</v>
      </c>
      <c r="E31" s="1"/>
    </row>
    <row r="32" spans="1:5" x14ac:dyDescent="0.25">
      <c r="A32" s="1"/>
      <c r="B32" s="65" t="s">
        <v>199</v>
      </c>
      <c r="C32" s="7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aWNxTvD5s7Zmc4fvFtZUlEjar/OmwyeFMmOR1CtsK+ialZt3h7B7L8wYLR98mjb16Xn/PSBJzW+b07QL2Fxptw==" saltValue="et2BgR4holOqp9wYAzNdLw=="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0</v>
      </c>
      <c r="D9" s="1"/>
    </row>
    <row r="10" spans="1:4" x14ac:dyDescent="0.25">
      <c r="A10" s="1"/>
      <c r="B10" s="33"/>
      <c r="C10" s="19"/>
      <c r="D10" s="1"/>
    </row>
    <row r="11" spans="1:4" x14ac:dyDescent="0.25">
      <c r="A11" s="1"/>
      <c r="B11" s="112" t="s">
        <v>220</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AJJS60Kr9J7F05L1gxq1Ms9P3Kl24CIq1YWajqKqkZ7x/zKwkQOV4TNRzWZkvjNPzkyR+EStiyGCdXfnn5hyLg==" saltValue="whEBUXqp95X0LrOn/ykrEg=="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228</v>
      </c>
      <c r="C10" s="72">
        <v>8964905</v>
      </c>
      <c r="D10" s="14" t="s">
        <v>3</v>
      </c>
      <c r="E10" s="1"/>
    </row>
    <row r="11" spans="1:5" ht="15" customHeight="1" x14ac:dyDescent="0.25">
      <c r="A11" s="1"/>
      <c r="B11" s="71" t="s">
        <v>229</v>
      </c>
      <c r="C11" s="72">
        <v>117479</v>
      </c>
      <c r="D11" s="14" t="s">
        <v>3</v>
      </c>
      <c r="E11" s="1"/>
    </row>
    <row r="12" spans="1:5" ht="25.5" x14ac:dyDescent="0.25">
      <c r="A12" s="1"/>
      <c r="B12" s="71" t="s">
        <v>230</v>
      </c>
      <c r="C12" s="72">
        <v>961411</v>
      </c>
      <c r="D12" s="14" t="s">
        <v>3</v>
      </c>
      <c r="E12" s="1"/>
    </row>
    <row r="13" spans="1:5" x14ac:dyDescent="0.25">
      <c r="A13" s="1"/>
      <c r="B13" s="71" t="s">
        <v>231</v>
      </c>
      <c r="C13" s="72">
        <v>166851</v>
      </c>
      <c r="D13" s="14" t="s">
        <v>3</v>
      </c>
      <c r="E13" s="1"/>
    </row>
    <row r="14" spans="1:5" x14ac:dyDescent="0.25">
      <c r="A14" s="1"/>
      <c r="B14" s="71" t="s">
        <v>232</v>
      </c>
      <c r="C14" s="72">
        <v>64904</v>
      </c>
      <c r="D14" s="14" t="s">
        <v>3</v>
      </c>
      <c r="E14" s="1"/>
    </row>
    <row r="15" spans="1:5" x14ac:dyDescent="0.25">
      <c r="A15" s="1"/>
      <c r="B15" s="71" t="s">
        <v>233</v>
      </c>
      <c r="C15" s="72">
        <v>37669</v>
      </c>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10313219</v>
      </c>
      <c r="D20" s="13" t="s">
        <v>3</v>
      </c>
      <c r="E20" s="1"/>
    </row>
    <row r="21" spans="1:5" x14ac:dyDescent="0.25">
      <c r="A21" s="1"/>
      <c r="B21" s="33" t="s">
        <v>168</v>
      </c>
      <c r="C21" s="12">
        <f>C20*(1+'Fane 15. Nøgletal'!C10)^2</f>
        <v>11726085.55302611</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MyVVr9UDnHAjMT7v6elZ2j3EFxoN31UXEBdZSdV119OPmHRYlu8Ynd29lyjMa2TbZgMWB4kUM3CsZHMIgjO91A==" saltValue="/OGXYB8TLwj2WToLq9g1Fg=="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201</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5"/>
      <c r="C6" s="75"/>
      <c r="D6" s="75"/>
      <c r="E6" s="1"/>
    </row>
    <row r="7" spans="1:5" x14ac:dyDescent="0.25">
      <c r="A7" s="1"/>
      <c r="B7" s="1"/>
      <c r="C7" s="1"/>
      <c r="D7" s="1"/>
      <c r="E7" s="1"/>
    </row>
    <row r="8" spans="1:5" x14ac:dyDescent="0.25">
      <c r="A8" s="1"/>
      <c r="B8" s="108" t="s">
        <v>77</v>
      </c>
      <c r="C8" s="109"/>
      <c r="D8" s="110"/>
      <c r="E8" s="1"/>
    </row>
    <row r="9" spans="1:5" x14ac:dyDescent="0.25">
      <c r="A9" s="1"/>
      <c r="B9" s="65" t="s">
        <v>204</v>
      </c>
      <c r="C9" s="9">
        <v>-2118910.0512644649</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-544396.5599706322</v>
      </c>
      <c r="D14" s="14" t="s">
        <v>3</v>
      </c>
      <c r="E14" s="1"/>
    </row>
    <row r="15" spans="1:5" x14ac:dyDescent="0.25">
      <c r="A15" s="1"/>
      <c r="B15" s="65" t="s">
        <v>203</v>
      </c>
      <c r="C15" s="9">
        <v>-544396.5599706322</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170073705.88525388</v>
      </c>
      <c r="D20" s="14" t="s">
        <v>3</v>
      </c>
      <c r="E20" s="1"/>
    </row>
    <row r="21" spans="1:5" x14ac:dyDescent="0.25">
      <c r="A21" s="1"/>
      <c r="B21" s="65" t="s">
        <v>207</v>
      </c>
      <c r="C21" s="9">
        <v>166381886</v>
      </c>
      <c r="D21" s="14" t="s">
        <v>3</v>
      </c>
      <c r="E21" s="1"/>
    </row>
    <row r="22" spans="1:5" x14ac:dyDescent="0.25">
      <c r="A22" s="1"/>
      <c r="B22" s="65" t="s">
        <v>29</v>
      </c>
      <c r="C22" s="9">
        <v>0</v>
      </c>
      <c r="D22" s="14" t="s">
        <v>3</v>
      </c>
      <c r="E22" s="1"/>
    </row>
    <row r="23" spans="1:5" x14ac:dyDescent="0.25">
      <c r="A23" s="1"/>
      <c r="B23" s="82" t="s">
        <v>208</v>
      </c>
      <c r="C23" s="57">
        <f>C20-C21-C22</f>
        <v>3691819.8852538764</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2" t="s">
        <v>210</v>
      </c>
      <c r="C27" s="57">
        <f>IF(AND(C15&lt;0,C23&gt;0,ABS(SUM(C14:C15))&lt;C23),ABS(C14),IF(AND(C15&lt;0,C23&gt;0,ABS(SUM(C14:C15))&gt;C23),SUM(C14,C23),C15))</f>
        <v>544396.5599706322</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UTwD86s4Kw+mny4FR7Ra/S9ObCr5zi2zhMeHWDeI8ZemcW/zRxC9z/Jdp8gNzQAyJ8NlIdR4JeMWw+aPoYkv6A==" saltValue="VGmFvzBvg/Us5icnvObopg=="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7" t="s">
        <v>101</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8YHAdrldtNPDadoppnQzSYk+RFqrRTUL3U3klsSrFmUKlX69Xv/vfBsThu8ZA1mJJwUOX24uDhPYT613TZ8ekQ==" saltValue="qy1IUTXxCH0MXVnWE1I60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170</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9" t="s">
        <v>217</v>
      </c>
      <c r="C9" s="7">
        <v>0</v>
      </c>
      <c r="D9" s="8" t="s">
        <v>3</v>
      </c>
      <c r="E9" s="1"/>
    </row>
    <row r="10" spans="1:5" ht="14.25" customHeight="1" x14ac:dyDescent="0.25">
      <c r="A10" s="1"/>
      <c r="B10" s="65" t="s">
        <v>172</v>
      </c>
      <c r="C10" s="7">
        <v>0</v>
      </c>
      <c r="D10" s="8" t="s">
        <v>3</v>
      </c>
      <c r="E10" s="1"/>
    </row>
    <row r="11" spans="1:5" ht="14.25" customHeight="1" x14ac:dyDescent="0.25">
      <c r="A11" s="1"/>
      <c r="B11" s="82" t="s">
        <v>48</v>
      </c>
      <c r="C11" s="10">
        <f>C10-C9</f>
        <v>0</v>
      </c>
      <c r="D11" s="11" t="s">
        <v>3</v>
      </c>
      <c r="E11" s="1"/>
    </row>
    <row r="12" spans="1:5" ht="14.25" customHeight="1" x14ac:dyDescent="0.25">
      <c r="A12" s="1"/>
      <c r="B12" s="108" t="s">
        <v>219</v>
      </c>
      <c r="C12" s="109"/>
      <c r="D12" s="110"/>
      <c r="E12" s="1"/>
    </row>
    <row r="13" spans="1:5" ht="26.25" x14ac:dyDescent="0.25">
      <c r="A13" s="1"/>
      <c r="B13" s="79" t="s">
        <v>218</v>
      </c>
      <c r="C13" s="7">
        <v>0</v>
      </c>
      <c r="D13" s="8" t="s">
        <v>3</v>
      </c>
      <c r="E13" s="1"/>
    </row>
    <row r="14" spans="1:5" ht="14.25" customHeight="1" x14ac:dyDescent="0.25">
      <c r="A14" s="1"/>
      <c r="B14" s="65" t="s">
        <v>173</v>
      </c>
      <c r="C14" s="7">
        <v>0</v>
      </c>
      <c r="D14" s="8" t="s">
        <v>3</v>
      </c>
      <c r="E14" s="1"/>
    </row>
    <row r="15" spans="1:5" ht="14.25" customHeight="1" x14ac:dyDescent="0.25">
      <c r="A15" s="1"/>
      <c r="B15" s="82"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GUq+LPQA6ULcHwcBRKuzGSvZpmKCtd0949fs/JXcYz5dXDFs/uFmQfhzJBWbwYsVNS77uS2BAGgXIEtuoLEITQ==" saltValue="IYDYiYCeFWVkSRvSV4Nb2g=="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224</v>
      </c>
      <c r="C10" s="42">
        <v>0</v>
      </c>
      <c r="D10" s="9">
        <v>0</v>
      </c>
      <c r="E10" s="14" t="s">
        <v>3</v>
      </c>
      <c r="F10" s="9">
        <f>IFERROR(D10/C10,0)</f>
        <v>0</v>
      </c>
      <c r="G10" s="14" t="s">
        <v>3</v>
      </c>
      <c r="H10" s="38">
        <v>0</v>
      </c>
      <c r="I10" s="14" t="s">
        <v>3</v>
      </c>
      <c r="J10" s="38">
        <v>0</v>
      </c>
      <c r="K10" s="14" t="s">
        <v>3</v>
      </c>
      <c r="L10" s="1"/>
    </row>
    <row r="11" spans="1:12" x14ac:dyDescent="0.25">
      <c r="A11" s="1"/>
      <c r="B11" s="76" t="s">
        <v>221</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mc5yOOlDnKDWaMm/zhua4VhMYiaiCn/r3Xd5v51rXcdYqHOVB557FMBI+wY4ifSBBjtCWuEnAm2aAXUwwh3T1A==" saltValue="uYNMNO49f8fhOcip57020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235</v>
      </c>
      <c r="C11" s="21">
        <v>476385</v>
      </c>
      <c r="D11" s="14" t="s">
        <v>3</v>
      </c>
      <c r="E11" s="9">
        <v>0</v>
      </c>
      <c r="F11" s="14" t="s">
        <v>3</v>
      </c>
      <c r="G11" s="1"/>
    </row>
    <row r="12" spans="1:7" x14ac:dyDescent="0.25">
      <c r="A12" s="1"/>
      <c r="B12" s="24" t="s">
        <v>236</v>
      </c>
      <c r="C12" s="21">
        <v>80114</v>
      </c>
      <c r="D12" s="14" t="s">
        <v>3</v>
      </c>
      <c r="E12" s="9">
        <v>0</v>
      </c>
      <c r="F12" s="14" t="s">
        <v>3</v>
      </c>
      <c r="G12" s="1"/>
    </row>
    <row r="13" spans="1:7" x14ac:dyDescent="0.25">
      <c r="A13" s="1"/>
      <c r="B13" s="24" t="s">
        <v>237</v>
      </c>
      <c r="C13" s="21">
        <v>831353</v>
      </c>
      <c r="D13" s="14" t="s">
        <v>3</v>
      </c>
      <c r="E13" s="9">
        <v>0</v>
      </c>
      <c r="F13" s="14" t="s">
        <v>3</v>
      </c>
      <c r="G13" s="1"/>
    </row>
    <row r="14" spans="1:7" x14ac:dyDescent="0.25">
      <c r="A14" s="1"/>
      <c r="B14" s="24" t="s">
        <v>238</v>
      </c>
      <c r="C14" s="21">
        <v>0</v>
      </c>
      <c r="D14" s="14" t="s">
        <v>3</v>
      </c>
      <c r="E14" s="9">
        <v>2208521</v>
      </c>
      <c r="F14" s="14" t="s">
        <v>3</v>
      </c>
      <c r="G14" s="1"/>
    </row>
    <row r="15" spans="1:7" x14ac:dyDescent="0.25">
      <c r="A15" s="1"/>
      <c r="B15" s="24" t="s">
        <v>239</v>
      </c>
      <c r="C15" s="21">
        <v>74625</v>
      </c>
      <c r="D15" s="14" t="s">
        <v>3</v>
      </c>
      <c r="E15" s="9">
        <v>0</v>
      </c>
      <c r="F15" s="14" t="s">
        <v>3</v>
      </c>
      <c r="G15" s="1"/>
    </row>
    <row r="16" spans="1:7" x14ac:dyDescent="0.25">
      <c r="A16" s="1"/>
      <c r="B16" s="24" t="s">
        <v>240</v>
      </c>
      <c r="C16" s="21">
        <v>485194</v>
      </c>
      <c r="D16" s="14" t="s">
        <v>3</v>
      </c>
      <c r="E16" s="9">
        <v>1516937</v>
      </c>
      <c r="F16" s="14" t="s">
        <v>3</v>
      </c>
      <c r="G16" s="1"/>
    </row>
    <row r="17" spans="1:7" ht="26.25" x14ac:dyDescent="0.25">
      <c r="A17" s="1"/>
      <c r="B17" s="70" t="s">
        <v>242</v>
      </c>
      <c r="C17" s="21">
        <v>51229</v>
      </c>
      <c r="D17" s="14" t="s">
        <v>3</v>
      </c>
      <c r="E17" s="9">
        <v>0</v>
      </c>
      <c r="F17" s="14" t="s">
        <v>3</v>
      </c>
      <c r="G17" s="1"/>
    </row>
    <row r="18" spans="1:7" x14ac:dyDescent="0.25">
      <c r="A18" s="1"/>
      <c r="B18" s="24" t="s">
        <v>243</v>
      </c>
      <c r="C18" s="21">
        <v>0</v>
      </c>
      <c r="D18" s="14" t="s">
        <v>3</v>
      </c>
      <c r="E18" s="9">
        <v>3845</v>
      </c>
      <c r="F18" s="14" t="s">
        <v>3</v>
      </c>
      <c r="G18" s="1"/>
    </row>
    <row r="19" spans="1:7" x14ac:dyDescent="0.25">
      <c r="A19" s="1"/>
      <c r="B19" s="33" t="s">
        <v>139</v>
      </c>
      <c r="C19" s="12">
        <f>SUM(C10:C18)</f>
        <v>1998900</v>
      </c>
      <c r="D19" s="13" t="s">
        <v>3</v>
      </c>
      <c r="E19" s="12">
        <f>SUM(E10:E18)</f>
        <v>3729303</v>
      </c>
      <c r="F19" s="13" t="s">
        <v>3</v>
      </c>
      <c r="G19" s="1"/>
    </row>
    <row r="20" spans="1:7" x14ac:dyDescent="0.25">
      <c r="A20" s="1"/>
      <c r="B20" s="33" t="s">
        <v>175</v>
      </c>
      <c r="C20" s="12">
        <f>C19*(1+'Fane 15. Nøgletal'!C10)</f>
        <v>2131427.0699999998</v>
      </c>
      <c r="D20" s="13" t="s">
        <v>3</v>
      </c>
      <c r="E20" s="12">
        <f>E19*(1+'Fane 15. Nøgletal'!C10)</f>
        <v>3976555.7889</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D2nRQMMva+gzRb7IHLP916j0EKsq/11juCDrSF1ycW3FYaU6wgq6xJwG9Ys3Dg0ED+IuEfGqhwZNNuhKwB4tKg==" saltValue="vBbbFLo8vDgIQS0QlVGic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80" t="s">
        <v>17</v>
      </c>
      <c r="C9" s="82" t="s">
        <v>11</v>
      </c>
      <c r="D9" s="81"/>
      <c r="E9" s="82" t="s">
        <v>27</v>
      </c>
      <c r="F9" s="32"/>
      <c r="G9" s="1"/>
    </row>
    <row r="10" spans="1:7" x14ac:dyDescent="0.25">
      <c r="A10" s="1"/>
      <c r="B10" s="24" t="s">
        <v>241</v>
      </c>
      <c r="C10" s="21">
        <v>310164</v>
      </c>
      <c r="D10" s="14" t="s">
        <v>3</v>
      </c>
      <c r="E10" s="9">
        <v>0</v>
      </c>
      <c r="F10" s="14" t="s">
        <v>3</v>
      </c>
      <c r="G10" s="1"/>
    </row>
    <row r="11" spans="1:7" ht="26.25" x14ac:dyDescent="0.25">
      <c r="A11" s="1"/>
      <c r="B11" s="70" t="s">
        <v>242</v>
      </c>
      <c r="C11" s="21">
        <v>563519</v>
      </c>
      <c r="D11" s="14" t="s">
        <v>3</v>
      </c>
      <c r="E11" s="9">
        <v>0</v>
      </c>
      <c r="F11" s="14" t="s">
        <v>3</v>
      </c>
      <c r="G11" s="1"/>
    </row>
    <row r="12" spans="1:7" x14ac:dyDescent="0.25">
      <c r="A12" s="1"/>
      <c r="B12" s="24"/>
      <c r="C12" s="21"/>
      <c r="D12" s="14" t="s">
        <v>3</v>
      </c>
      <c r="E12" s="9"/>
      <c r="F12" s="14" t="s">
        <v>3</v>
      </c>
      <c r="G12" s="1"/>
    </row>
    <row r="13" spans="1:7" x14ac:dyDescent="0.25">
      <c r="A13" s="1"/>
      <c r="B13" s="33" t="s">
        <v>177</v>
      </c>
      <c r="C13" s="12">
        <f>SUM(C10:C12)</f>
        <v>873683</v>
      </c>
      <c r="D13" s="13" t="s">
        <v>3</v>
      </c>
      <c r="E13" s="12">
        <f>SUM(E10:E12)</f>
        <v>0</v>
      </c>
      <c r="F13" s="13" t="s">
        <v>3</v>
      </c>
      <c r="G13" s="1"/>
    </row>
    <row r="14" spans="1:7" x14ac:dyDescent="0.25">
      <c r="A14" s="1"/>
      <c r="B14" s="33" t="s">
        <v>178</v>
      </c>
      <c r="C14" s="12">
        <f>C13*(1+'Fane 15. Nøgletal'!C10)^2</f>
        <v>993373.80542627</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R+ipvt6qfGbfMA+FVADMrD+jmNbJIVuataANkMk+uaOy/XG9cpoVFyA+sL+fvY6CmX+QW6Hw+WCoMvBG0D169Q==" saltValue="ZqBspsRMEA03X8On8ti4Kw=="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116</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6"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6"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6"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6"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y2OE0u/aDFeJiMn+1irFRYJY4GGo/37x9evsjXo5xpkwNMQxhvbU1aammiJqaMaj0sgBN2VBFy+0WE/VKPvzlw==" saltValue="Jvzbr8SJySJcHcPYBt0zhQ=="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117</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222</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iYNUFCTodpNwY23YuI+6lMN1+kRHsmh8doqI/sp9yOf6J74h75WgmsDTC87WMBTXZQt9qHfjhzcPVRP1yPgabQ==" saltValue="iNDKnkSXHwbdQQjPsh5QJA=="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118</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223</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216</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EdMnAu6DQIeMWD/xN3wmfqFV2lKjt6LSZF6yPWy/MQz7N+WgD83A/YS6PaWC9hJ+Y8Dqp3hSVtMi04S/qKW06g==" saltValue="19KOoMPMqK1wRT23PEzHEg=="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7" t="s">
        <v>119</v>
      </c>
      <c r="C3" s="107"/>
      <c r="D3" s="1"/>
    </row>
    <row r="4" spans="1:4" ht="15" customHeight="1" x14ac:dyDescent="0.25">
      <c r="A4" s="1"/>
      <c r="B4" s="107"/>
      <c r="C4" s="107"/>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226</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215</v>
      </c>
      <c r="C15" s="60">
        <v>0</v>
      </c>
      <c r="D15" s="1"/>
    </row>
    <row r="16" spans="1:4" x14ac:dyDescent="0.25">
      <c r="A16" s="1"/>
      <c r="B16" s="59" t="s">
        <v>227</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dYYrNZgoLw0d9FFFj6xK2y2ZcGH15kGZp/twEogFd0uXArL+Kzpe4/rpOM8ZtiioNMHqsnVakrs6LwwvxVJh5Q==" saltValue="Xjm7G3txoyfqNHJVGXlRt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2024-10-10T08:36:25Z</dcterms:modified>
</cp:coreProperties>
</file>