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AQUADJURS AS (S003)\ØR2025\"/>
    </mc:Choice>
  </mc:AlternateContent>
  <xr:revisionPtr revIDLastSave="0" documentId="13_ncr:1_{5AB79F95-7F77-42EA-A4B7-329EF6840761}"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ØR2024'!$B$8:$H$42</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8" i="20" l="1"/>
  <c r="C10" i="30" l="1"/>
  <c r="C11" i="30" l="1"/>
  <c r="C15" i="30" s="1"/>
  <c r="C10" i="36"/>
  <c r="C9" i="2" l="1"/>
  <c r="C23" i="43" l="1"/>
  <c r="C27" i="43" s="1"/>
  <c r="F10" i="11" l="1"/>
  <c r="C11" i="29"/>
  <c r="C20" i="23" l="1"/>
  <c r="C22" i="22"/>
  <c r="C22" i="15"/>
  <c r="C36" i="2"/>
  <c r="C29" i="20" l="1"/>
  <c r="C23" i="20"/>
  <c r="C22" i="20"/>
  <c r="C24" i="20" l="1"/>
  <c r="C30" i="20"/>
  <c r="C18" i="41"/>
  <c r="C16" i="20" l="1"/>
  <c r="C10" i="20"/>
  <c r="C32" i="2" l="1"/>
  <c r="C31" i="43"/>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16" i="2"/>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<sst xmlns="http://schemas.openxmlformats.org/spreadsheetml/2006/main" count="608" uniqueCount="240">
  <si>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</si>
  <si>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</si>
  <si>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</si>
  <si>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</si>
  <si>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</si>
  <si>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</si>
  <si>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</si>
  <si>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</si>
  <si>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</si>
  <si>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</si>
  <si>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</si>
  <si>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</si>
  <si>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</si>
  <si>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</si>
  <si>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</si>
  <si>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</si>
  <si>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</si>
  <si>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</si>
  <si>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</si>
  <si>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</si>
  <si>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</si>
  <si>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</si>
  <si>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</si>
  <si>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</si>
  <si>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</si>
  <si>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</si>
  <si>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</si>
  <si>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</si>
  <si>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</si>
  <si>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</si>
  <si>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</si>
  <si>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</si>
  <si>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</si>
  <si>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</si>
  <si>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</si>
  <si>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</si>
  <si>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</si>
  <si>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</si>
  <si>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</si>
  <si>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</si>
  <si>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</si>
  <si>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</si>
  <si>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</si>
  <si>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</si>
  <si>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</si>
  <si>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</si>
  <si>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</si>
  <si>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</si>
  <si>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</si>
  <si>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</si>
  <si>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</si>
  <si>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</si>
  <si>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</si>
  <si>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</si>
  <si>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</si>
  <si>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</si>
  <si>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</si>
  <si>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</si>
  <si>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</si>
  <si>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</si>
  <si>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</si>
  <si>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</si>
  <si>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</si>
  <si>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</si>
  <si>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</si>
  <si>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</si>
  <si>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</si>
  <si>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</si>
  <si>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</si>
  <si>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</si>
  <si>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</si>
  <si>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</si>
  <si>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</si>
  <si>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</si>
  <si>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</si>
  <si>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</si>
  <si>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</si>
  <si>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</si>
  <si>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</si>
  <si>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</si>
  <si>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</si>
  <si>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</si>
  <si>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</si>
  <si>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</si>
  <si>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</si>
  <si>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</si>
  <si>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</si>
  <si>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</si>
  <si>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</si>
  <si>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</si>
  <si>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</si>
  <si>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</si>
  <si>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</si>
  <si>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</si>
  <si>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</si>
  <si>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</si>
  <si>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</si>
  <si>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</si>
  <si>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</si>
  <si>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</si>
  <si>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</si>
  <si>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</si>
  <si>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</si>
  <si>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</si>
  <si>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</si>
  <si>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</si>
  <si>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</si>
  <si>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</si>
  <si>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</si>
  <si>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</si>
  <si>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</si>
  <si>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</si>
  <si>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</si>
  <si>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</si>
  <si>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</si>
  <si>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</si>
  <si>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</si>
  <si>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</si>
  <si>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</si>
  <si>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</si>
  <si>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</si>
  <si>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</si>
  <si>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</si>
  <si>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</si>
  <si>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</si>
  <si>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</si>
  <si>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</si>
  <si>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</si>
  <si>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</si>
  <si>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</si>
  <si>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</si>
  <si>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</si>
  <si>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</si>
  <si>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</si>
  <si>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</si>
  <si>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</si>
  <si>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</si>
  <si>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</si>
  <si>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</si>
  <si>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</si>
  <si>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</si>
  <si>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</si>
  <si>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</si>
  <si>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</si>
  <si>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</si>
  <si>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</si>
  <si>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</si>
  <si>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</si>
  <si>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</si>
  <si>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</si>
  <si>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</si>
  <si>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</si>
  <si>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</si>
  <si>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</si>
  <si>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</si>
  <si>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</si>
  <si>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</si>
  <si>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</si>
  <si>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</si>
  <si>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</si>
  <si>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</si>
  <si>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</si>
  <si>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</si>
  <si>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</si>
  <si>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</si>
  <si>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</si>
  <si>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</si>
  <si>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</si>
  <si>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</si>
  <si>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</si>
  <si>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</si>
  <si>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</si>
  <si>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</si>
  <si>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</si>
  <si>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</si>
  <si>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</si>
  <si>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</si>
  <si>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</si>
  <si>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</si>
  <si>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</si>
  <si>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</si>
  <si>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</si>
  <si>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</si>
  <si>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</si>
  <si>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</si>
  <si>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</si>
  <si>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</si>
  <si>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</si>
  <si>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</si>
  <si>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</si>
  <si>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</si>
  <si>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</si>
  <si>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</si>
  <si>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</si>
  <si>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</si>
  <si>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</si>
  <si>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</si>
  <si>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</si>
  <si>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</si>
  <si>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</si>
  <si>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</si>
  <si>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</si>
  <si>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</si>
  <si>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</si>
  <si>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</si>
  <si>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</si>
  <si>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</si>
  <si>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</si>
  <si>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</si>
  <si>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</si>
  <si>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</si>
  <si>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</si>
  <si>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</si>
  <si>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</si>
  <si>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</si>
  <si>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</si>
  <si>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</si>
  <si>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</si>
  <si>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</si>
  <si>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</si>
  <si>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</si>
  <si>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</si>
  <si>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</si>
  <si>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</si>
  <si>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</si>
  <si>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AQUADJURS A/S</t>
  </si>
  <si>
    <t>Syddjurs Spildevand A/S</t>
  </si>
  <si>
    <t>AquaDjurs A/S (Samlet)</t>
  </si>
  <si>
    <t>Resterende ikke-påvirkelige omkostninger</t>
  </si>
  <si>
    <t>- Samhandel mellem de fusionerede selskaber</t>
  </si>
  <si>
    <t>Ikke-påvirkelige omkostninger i alt</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</si>
  <si>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</si>
  <si>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</si>
  <si>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</si>
  <si>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</si>
  <si>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</si>
  <si>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</si>
  <si>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</si>
  <si>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</si>
  <si>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Gebyr til Miljøstyrelsen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</si>
</sst>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0" fillId="2" borderId="0" xfId="0" applyFill="1" applyAlignment="1" applyProtection="1">
      <alignment wrapText="1"/>
    </xf>
    <xf numFmtId="0" fontId="8" fillId="8" borderId="11" xfId="0" applyFont="1" applyFill="1" applyBorder="1" applyAlignment="1" applyProtection="1">
      <alignment wrapText="1"/>
    </xf>
    <xf numFmtId="3" fontId="8" fillId="8" borderId="13" xfId="0" applyNumberFormat="1" applyFont="1" applyFill="1" applyBorder="1" applyAlignment="1" applyProtection="1">
      <alignment wrapText="1"/>
    </xf>
    <xf numFmtId="0" fontId="8" fillId="8" borderId="13" xfId="0" applyFont="1" applyFill="1" applyBorder="1" applyAlignment="1" applyProtection="1">
      <alignment wrapText="1"/>
    </xf>
    <xf numFmtId="0" fontId="8" fillId="4" borderId="8" xfId="0" applyFont="1" applyFill="1" applyBorder="1" applyAlignment="1" applyProtection="1">
      <alignment horizontal="left"/>
    </xf>
    <xf numFmtId="3" fontId="8" fillId="4" borderId="14" xfId="0" applyNumberFormat="1" applyFont="1" applyFill="1" applyBorder="1" applyProtection="1"/>
    <xf numFmtId="0" fontId="8" fillId="4" borderId="14" xfId="0" applyFont="1" applyFill="1" applyBorder="1" applyAlignment="1" applyProtection="1">
      <alignment wrapText="1"/>
    </xf>
    <xf numFmtId="0" fontId="8" fillId="0" borderId="11" xfId="0" applyFont="1" applyFill="1" applyBorder="1" applyAlignment="1" applyProtection="1">
      <alignment wrapText="1"/>
    </xf>
    <xf numFmtId="3" fontId="8" fillId="0" borderId="13" xfId="0" applyNumberFormat="1" applyFont="1" applyFill="1" applyBorder="1" applyProtection="1"/>
    <xf numFmtId="0" fontId="8" fillId="0" borderId="13" xfId="0" applyFont="1" applyFill="1" applyBorder="1" applyAlignment="1" applyProtection="1">
      <alignment wrapText="1"/>
    </xf>
    <xf numFmtId="0" fontId="8" fillId="0" borderId="11" xfId="0" quotePrefix="1" applyFont="1" applyFill="1" applyBorder="1" applyAlignment="1" applyProtection="1">
      <alignment wrapText="1"/>
    </xf>
    <xf numFmtId="0" fontId="8" fillId="0" borderId="1" xfId="0" applyFont="1" applyFill="1" applyBorder="1" applyAlignment="1" applyProtection="1">
      <alignment wrapText="1"/>
    </xf>
    <xf numFmtId="0" fontId="8" fillId="4" borderId="11" xfId="0" quotePrefix="1" applyFont="1" applyFill="1" applyBorder="1" applyAlignment="1" applyProtection="1">
      <alignment wrapText="1"/>
    </xf>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wrapText="1"/>
    </xf>
    <xf numFmtId="3" fontId="8" fillId="4" borderId="1" xfId="0" applyNumberFormat="1" applyFont="1" applyFill="1" applyBorder="1" applyAlignment="1" applyProtection="1">
      <alignment wrapText="1"/>
    </xf>
    <xf numFmtId="0" fontId="7" fillId="3" borderId="2" xfId="0" applyFont="1" applyFill="1" applyBorder="1" applyAlignment="1" applyProtection="1">
      <alignment horizontal="left" wrapText="1"/>
    </xf>
    <xf numFmtId="3" fontId="7" fillId="3" borderId="2" xfId="0" applyNumberFormat="1" applyFont="1" applyFill="1" applyBorder="1" applyAlignment="1" applyProtection="1">
      <alignment wrapText="1"/>
    </xf>
    <xf numFmtId="0" fontId="7" fillId="3" borderId="1" xfId="0" applyFont="1" applyFill="1" applyBorder="1" applyAlignment="1" applyProtection="1">
      <alignment wrapText="1"/>
    </xf>
    <xf numFmtId="3" fontId="8" fillId="4"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6" xfId="0" applyFont="1" applyFill="1" applyBorder="1" applyAlignment="1" applyProtection="1">
      <alignment horizontal="center" wrapText="1"/>
    </xf>
    <xf numFmtId="0" fontId="7" fillId="3" borderId="3" xfId="0" applyFont="1" applyFill="1" applyBorder="1" applyAlignment="1" applyProtection="1">
      <alignment horizont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106" t="s">
        <v>4</v>
      </c>
      <c r="D6" s="106"/>
      <c r="E6" s="106"/>
      <c r="F6" s="106"/>
      <c r="G6" s="3"/>
    </row>
    <row r="7" spans="1:7" ht="15" customHeight="1" x14ac:dyDescent="0.25">
      <c r="A7" s="1"/>
      <c r="B7" s="3"/>
      <c r="C7" s="106"/>
      <c r="D7" s="106"/>
      <c r="E7" s="106"/>
      <c r="F7" s="106"/>
      <c r="G7" s="3"/>
    </row>
    <row r="8" spans="1:7" ht="15.75" x14ac:dyDescent="0.25">
      <c r="A8" s="1"/>
      <c r="B8" s="4"/>
      <c r="C8" s="114" t="s">
        <v>234</v>
      </c>
      <c r="D8" s="114"/>
      <c r="E8" s="114"/>
      <c r="F8" s="11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13" t="s">
        <v>5</v>
      </c>
      <c r="D11" s="113"/>
      <c r="E11" s="113"/>
      <c r="F11" s="113"/>
      <c r="G11" s="5"/>
    </row>
    <row r="12" spans="1:7" x14ac:dyDescent="0.25">
      <c r="A12" s="1"/>
      <c r="B12" s="1"/>
      <c r="C12" s="1"/>
      <c r="D12" s="1"/>
      <c r="E12" s="1"/>
      <c r="F12" s="1"/>
      <c r="G12" s="5"/>
    </row>
    <row r="13" spans="1:7" x14ac:dyDescent="0.25">
      <c r="A13" s="1"/>
      <c r="B13" s="6" t="s">
        <v>6</v>
      </c>
      <c r="C13" s="118" t="s">
        <v>127</v>
      </c>
      <c r="D13" s="119"/>
      <c r="E13" s="119"/>
      <c r="F13" s="120"/>
      <c r="G13" s="5"/>
    </row>
    <row r="14" spans="1:7" x14ac:dyDescent="0.25">
      <c r="A14" s="1"/>
      <c r="B14" s="6" t="s">
        <v>16</v>
      </c>
      <c r="C14" s="103" t="s">
        <v>186</v>
      </c>
      <c r="D14" s="104"/>
      <c r="E14" s="104"/>
      <c r="F14" s="105"/>
      <c r="G14" s="5"/>
    </row>
    <row r="15" spans="1:7" x14ac:dyDescent="0.25">
      <c r="A15" s="1"/>
      <c r="B15" s="6" t="s">
        <v>30</v>
      </c>
      <c r="C15" s="103" t="s">
        <v>149</v>
      </c>
      <c r="D15" s="104"/>
      <c r="E15" s="104"/>
      <c r="F15" s="105"/>
      <c r="G15" s="5"/>
    </row>
    <row r="16" spans="1:7" x14ac:dyDescent="0.25">
      <c r="A16" s="1"/>
      <c r="B16" s="6" t="s">
        <v>31</v>
      </c>
      <c r="C16" s="103" t="s">
        <v>151</v>
      </c>
      <c r="D16" s="104"/>
      <c r="E16" s="104"/>
      <c r="F16" s="105"/>
      <c r="G16" s="5"/>
    </row>
    <row r="17" spans="1:8" x14ac:dyDescent="0.25">
      <c r="A17" s="1"/>
      <c r="B17" s="6" t="s">
        <v>61</v>
      </c>
      <c r="C17" s="103" t="s">
        <v>152</v>
      </c>
      <c r="D17" s="104"/>
      <c r="E17" s="104"/>
      <c r="F17" s="105"/>
      <c r="G17" s="5"/>
    </row>
    <row r="18" spans="1:8" x14ac:dyDescent="0.25">
      <c r="A18" s="1"/>
      <c r="B18" s="6" t="s">
        <v>53</v>
      </c>
      <c r="C18" s="115" t="s">
        <v>45</v>
      </c>
      <c r="D18" s="116"/>
      <c r="E18" s="116"/>
      <c r="F18" s="117"/>
      <c r="G18" s="5"/>
    </row>
    <row r="19" spans="1:8" x14ac:dyDescent="0.25">
      <c r="A19" s="1"/>
      <c r="B19" s="6" t="s">
        <v>54</v>
      </c>
      <c r="C19" s="115" t="s">
        <v>46</v>
      </c>
      <c r="D19" s="116"/>
      <c r="E19" s="116"/>
      <c r="F19" s="117"/>
      <c r="G19" s="5"/>
    </row>
    <row r="20" spans="1:8" x14ac:dyDescent="0.25">
      <c r="A20" s="1"/>
      <c r="B20" s="6" t="s">
        <v>7</v>
      </c>
      <c r="C20" s="115" t="s">
        <v>10</v>
      </c>
      <c r="D20" s="116"/>
      <c r="E20" s="116"/>
      <c r="F20" s="117"/>
      <c r="G20" s="5"/>
    </row>
    <row r="21" spans="1:8" x14ac:dyDescent="0.25">
      <c r="A21" s="1"/>
      <c r="B21" s="6" t="s">
        <v>55</v>
      </c>
      <c r="C21" s="107" t="s">
        <v>12</v>
      </c>
      <c r="D21" s="108"/>
      <c r="E21" s="108"/>
      <c r="F21" s="109"/>
      <c r="G21" s="5"/>
    </row>
    <row r="22" spans="1:8" x14ac:dyDescent="0.25">
      <c r="A22" s="1"/>
      <c r="B22" s="6" t="s">
        <v>39</v>
      </c>
      <c r="C22" s="110" t="s">
        <v>153</v>
      </c>
      <c r="D22" s="111"/>
      <c r="E22" s="111"/>
      <c r="F22" s="112"/>
      <c r="G22" s="5"/>
    </row>
    <row r="23" spans="1:8" x14ac:dyDescent="0.25">
      <c r="A23" s="1"/>
      <c r="B23" s="6" t="s">
        <v>8</v>
      </c>
      <c r="C23" s="110" t="s">
        <v>112</v>
      </c>
      <c r="D23" s="111"/>
      <c r="E23" s="111"/>
      <c r="F23" s="112"/>
      <c r="G23" s="5"/>
    </row>
    <row r="24" spans="1:8" x14ac:dyDescent="0.25">
      <c r="A24" s="1"/>
      <c r="B24" s="6" t="s">
        <v>9</v>
      </c>
      <c r="C24" s="110" t="s">
        <v>154</v>
      </c>
      <c r="D24" s="111"/>
      <c r="E24" s="111"/>
      <c r="F24" s="112"/>
      <c r="G24" s="5"/>
    </row>
    <row r="25" spans="1:8" x14ac:dyDescent="0.25">
      <c r="A25" s="1"/>
      <c r="B25" s="6" t="s">
        <v>97</v>
      </c>
      <c r="C25" s="110" t="s">
        <v>91</v>
      </c>
      <c r="D25" s="111"/>
      <c r="E25" s="111"/>
      <c r="F25" s="112"/>
      <c r="G25" s="1"/>
    </row>
    <row r="26" spans="1:8" x14ac:dyDescent="0.25">
      <c r="A26" s="1"/>
      <c r="B26" s="6" t="s">
        <v>98</v>
      </c>
      <c r="C26" s="110" t="s">
        <v>40</v>
      </c>
      <c r="D26" s="111"/>
      <c r="E26" s="111"/>
      <c r="F26" s="112"/>
      <c r="G26" s="1"/>
    </row>
    <row r="27" spans="1:8" x14ac:dyDescent="0.25">
      <c r="A27" s="1"/>
      <c r="B27" s="6" t="s">
        <v>99</v>
      </c>
      <c r="C27" s="110" t="s">
        <v>41</v>
      </c>
      <c r="D27" s="111"/>
      <c r="E27" s="111"/>
      <c r="F27" s="112"/>
      <c r="G27" s="1"/>
    </row>
    <row r="28" spans="1:8" x14ac:dyDescent="0.25">
      <c r="A28" s="1"/>
      <c r="B28" s="6" t="s">
        <v>15</v>
      </c>
      <c r="C28" s="110" t="s">
        <v>42</v>
      </c>
      <c r="D28" s="111"/>
      <c r="E28" s="111"/>
      <c r="F28" s="112"/>
      <c r="G28" s="1"/>
      <c r="H28" s="2" t="s">
        <v>150</v>
      </c>
    </row>
    <row r="29" spans="1:8" x14ac:dyDescent="0.25">
      <c r="A29" s="1"/>
      <c r="B29" s="6" t="s">
        <v>33</v>
      </c>
      <c r="C29" s="110" t="s">
        <v>68</v>
      </c>
      <c r="D29" s="111"/>
      <c r="E29" s="111"/>
      <c r="F29" s="112"/>
      <c r="G29" s="1"/>
    </row>
    <row r="30" spans="1:8" x14ac:dyDescent="0.25">
      <c r="A30" s="1"/>
      <c r="B30" s="6" t="s">
        <v>34</v>
      </c>
      <c r="C30" s="110" t="s">
        <v>32</v>
      </c>
      <c r="D30" s="111"/>
      <c r="E30" s="111"/>
      <c r="F30" s="112"/>
      <c r="G30" s="1"/>
    </row>
    <row r="31" spans="1:8" x14ac:dyDescent="0.25">
      <c r="A31" s="1"/>
      <c r="B31" s="6" t="s">
        <v>100</v>
      </c>
      <c r="C31" s="121" t="s">
        <v>52</v>
      </c>
      <c r="D31" s="122"/>
      <c r="E31" s="122"/>
      <c r="F31" s="12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Jc9qPqkNRyFQOKReCWE2P3OQ/3Ps/JYsWEtVhw47fgupHS3hObbJ2Kh9gtkRx4kaN9XFRLCh4gBazfBLFn1SSw==" saltValue="foLXGPNvn86Q1RG7QgQ/g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4" t="s">
        <v>58</v>
      </c>
      <c r="C3" s="124"/>
      <c r="D3" s="124"/>
      <c r="E3" s="1"/>
    </row>
    <row r="4" spans="1:5" ht="15" customHeight="1" x14ac:dyDescent="0.25">
      <c r="A4" s="1"/>
      <c r="B4" s="124"/>
      <c r="C4" s="124"/>
      <c r="D4" s="12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30" t="s">
        <v>165</v>
      </c>
      <c r="C8" s="131"/>
      <c r="D8" s="132"/>
      <c r="E8" s="1"/>
    </row>
    <row r="9" spans="1:5" ht="15" customHeight="1" x14ac:dyDescent="0.25">
      <c r="A9" s="1"/>
      <c r="B9" s="27" t="s">
        <v>28</v>
      </c>
      <c r="C9" s="67" t="s">
        <v>166</v>
      </c>
      <c r="D9" s="11"/>
      <c r="E9" s="1"/>
    </row>
    <row r="10" spans="1:5" ht="15" customHeight="1" x14ac:dyDescent="0.25">
      <c r="A10" s="1"/>
      <c r="B10" s="91" t="s">
        <v>235</v>
      </c>
      <c r="C10" s="92">
        <v>2723210</v>
      </c>
      <c r="D10" s="14" t="s">
        <v>3</v>
      </c>
      <c r="E10" s="1"/>
    </row>
    <row r="11" spans="1:5" ht="15" customHeight="1" x14ac:dyDescent="0.25">
      <c r="A11" s="1"/>
      <c r="B11" s="91" t="s">
        <v>236</v>
      </c>
      <c r="C11" s="92">
        <v>156106</v>
      </c>
      <c r="D11" s="14" t="s">
        <v>3</v>
      </c>
      <c r="E11" s="1"/>
    </row>
    <row r="12" spans="1:5" ht="25.5" x14ac:dyDescent="0.25">
      <c r="A12" s="1"/>
      <c r="B12" s="91" t="s">
        <v>237</v>
      </c>
      <c r="C12" s="92">
        <v>3249959</v>
      </c>
      <c r="D12" s="14" t="s">
        <v>3</v>
      </c>
      <c r="E12" s="1"/>
    </row>
    <row r="13" spans="1:5" x14ac:dyDescent="0.25">
      <c r="A13" s="1"/>
      <c r="B13" s="91" t="s">
        <v>238</v>
      </c>
      <c r="C13" s="92">
        <v>360626</v>
      </c>
      <c r="D13" s="14" t="s">
        <v>3</v>
      </c>
      <c r="E13" s="1"/>
    </row>
    <row r="14" spans="1:5" x14ac:dyDescent="0.25">
      <c r="A14" s="1"/>
      <c r="B14" s="91" t="s">
        <v>239</v>
      </c>
      <c r="C14" s="92">
        <v>30870</v>
      </c>
      <c r="D14" s="14" t="s">
        <v>3</v>
      </c>
      <c r="E14" s="1"/>
    </row>
    <row r="15" spans="1:5" x14ac:dyDescent="0.25">
      <c r="A15" s="1"/>
      <c r="B15" s="91"/>
      <c r="C15" s="92"/>
      <c r="D15" s="14" t="s">
        <v>3</v>
      </c>
      <c r="E15" s="1"/>
    </row>
    <row r="16" spans="1:5" x14ac:dyDescent="0.25">
      <c r="A16" s="1"/>
      <c r="B16" s="91"/>
      <c r="C16" s="92"/>
      <c r="D16" s="14" t="s">
        <v>3</v>
      </c>
      <c r="E16" s="1"/>
    </row>
    <row r="17" spans="1:5" x14ac:dyDescent="0.25">
      <c r="A17" s="1"/>
      <c r="B17" s="91"/>
      <c r="C17" s="92"/>
      <c r="D17" s="14" t="s">
        <v>3</v>
      </c>
      <c r="E17" s="1"/>
    </row>
    <row r="18" spans="1:5" x14ac:dyDescent="0.25">
      <c r="A18" s="1"/>
      <c r="B18" s="91"/>
      <c r="C18" s="92"/>
      <c r="D18" s="14" t="s">
        <v>3</v>
      </c>
      <c r="E18" s="1"/>
    </row>
    <row r="19" spans="1:5" x14ac:dyDescent="0.25">
      <c r="A19" s="1"/>
      <c r="B19" s="91"/>
      <c r="C19" s="92"/>
      <c r="D19" s="14" t="s">
        <v>3</v>
      </c>
      <c r="E19" s="1"/>
    </row>
    <row r="20" spans="1:5" x14ac:dyDescent="0.25">
      <c r="A20" s="1"/>
      <c r="B20" s="33" t="s">
        <v>167</v>
      </c>
      <c r="C20" s="12">
        <f>SUM(C10:C19)</f>
        <v>6520771</v>
      </c>
      <c r="D20" s="13" t="s">
        <v>3</v>
      </c>
      <c r="E20" s="1"/>
    </row>
    <row r="21" spans="1:5" x14ac:dyDescent="0.25">
      <c r="A21" s="1"/>
      <c r="B21" s="33" t="s">
        <v>168</v>
      </c>
      <c r="C21" s="12">
        <f>C20*(1+'Fane 15. Nøgletal'!C10)^2</f>
        <v>7414088.5224769898</v>
      </c>
      <c r="D21" s="13" t="s">
        <v>3</v>
      </c>
      <c r="E21" s="1"/>
    </row>
    <row r="22" spans="1:5" x14ac:dyDescent="0.25">
      <c r="A22" s="1"/>
      <c r="B22" s="16"/>
      <c r="C22" s="15"/>
      <c r="D22" s="15"/>
      <c r="E22" s="1"/>
    </row>
    <row r="23" spans="1:5" x14ac:dyDescent="0.25">
      <c r="A23" s="1"/>
      <c r="B23" s="16"/>
      <c r="C23" s="15"/>
      <c r="D23" s="15"/>
      <c r="E23" s="1"/>
    </row>
    <row r="24" spans="1:5" x14ac:dyDescent="0.25">
      <c r="A24" s="1"/>
      <c r="B24" s="130" t="s">
        <v>60</v>
      </c>
      <c r="C24" s="131"/>
      <c r="D24" s="132"/>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30"/>
      <c r="C29" s="131"/>
      <c r="D29" s="132"/>
      <c r="E29" s="1"/>
    </row>
    <row r="30" spans="1:5" x14ac:dyDescent="0.25">
      <c r="A30" s="1"/>
      <c r="B30" s="1"/>
      <c r="C30" s="1"/>
      <c r="D30" s="1"/>
      <c r="E30" s="1"/>
    </row>
    <row r="31" spans="1:5" x14ac:dyDescent="0.25">
      <c r="A31" s="1"/>
      <c r="B31" s="1"/>
      <c r="C31" s="1"/>
      <c r="D31" s="1"/>
      <c r="E31" s="1"/>
    </row>
    <row r="32" spans="1:5" x14ac:dyDescent="0.25">
      <c r="A32" s="1"/>
      <c r="B32" s="130" t="s">
        <v>47</v>
      </c>
      <c r="C32" s="131"/>
      <c r="D32" s="132"/>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30"/>
      <c r="C37" s="131"/>
      <c r="D37" s="13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J3lWYLE5Bsv5DM0MhRV/YMd5ViX1LDgr6YQfenKEhsq9uF+4PWAiXJEuY8+XzpWcWe9XgqVZ8YiPJHEzYNcwlg==" saltValue="938FTBXCgDLCjl7frIWUf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7" t="s">
        <v>201</v>
      </c>
      <c r="C3" s="127"/>
      <c r="D3" s="127"/>
      <c r="E3" s="1"/>
    </row>
    <row r="4" spans="1:5" ht="15" customHeight="1" x14ac:dyDescent="0.25">
      <c r="A4" s="1"/>
      <c r="B4" s="127"/>
      <c r="C4" s="127"/>
      <c r="D4" s="127"/>
      <c r="E4" s="1"/>
    </row>
    <row r="5" spans="1:5" ht="15" customHeight="1" x14ac:dyDescent="0.25">
      <c r="A5" s="1"/>
      <c r="B5" s="127"/>
      <c r="C5" s="127"/>
      <c r="D5" s="127"/>
      <c r="E5" s="1"/>
    </row>
    <row r="6" spans="1:5" ht="15" customHeight="1" x14ac:dyDescent="0.25">
      <c r="A6" s="1"/>
      <c r="B6" s="95"/>
      <c r="C6" s="95"/>
      <c r="D6" s="95"/>
      <c r="E6" s="1"/>
    </row>
    <row r="7" spans="1:5" x14ac:dyDescent="0.25">
      <c r="A7" s="1"/>
      <c r="B7" s="1"/>
      <c r="C7" s="1"/>
      <c r="D7" s="1"/>
      <c r="E7" s="1"/>
    </row>
    <row r="8" spans="1:5" x14ac:dyDescent="0.25">
      <c r="A8" s="1"/>
      <c r="B8" s="130" t="s">
        <v>77</v>
      </c>
      <c r="C8" s="131"/>
      <c r="D8" s="132"/>
      <c r="E8" s="1"/>
    </row>
    <row r="9" spans="1:5" x14ac:dyDescent="0.25">
      <c r="A9" s="1"/>
      <c r="B9" s="65" t="s">
        <v>204</v>
      </c>
      <c r="C9" s="9">
        <v>14785267.271345064</v>
      </c>
      <c r="D9" s="14" t="s">
        <v>3</v>
      </c>
      <c r="E9" s="1"/>
    </row>
    <row r="10" spans="1:5" x14ac:dyDescent="0.25">
      <c r="A10" s="1"/>
      <c r="B10" s="33"/>
      <c r="C10" s="28"/>
      <c r="D10" s="19"/>
      <c r="E10" s="1"/>
    </row>
    <row r="11" spans="1:5" ht="53.25" customHeight="1" x14ac:dyDescent="0.25">
      <c r="A11" s="1"/>
      <c r="B11" s="141" t="s">
        <v>212</v>
      </c>
      <c r="C11" s="142"/>
      <c r="D11" s="143"/>
      <c r="E11" s="1"/>
    </row>
    <row r="12" spans="1:5" x14ac:dyDescent="0.25">
      <c r="A12" s="1"/>
      <c r="B12" s="1"/>
      <c r="C12" s="1"/>
      <c r="D12" s="1"/>
      <c r="E12" s="1"/>
    </row>
    <row r="13" spans="1:5" x14ac:dyDescent="0.25">
      <c r="A13" s="1"/>
      <c r="B13" s="130" t="s">
        <v>78</v>
      </c>
      <c r="C13" s="131"/>
      <c r="D13" s="132"/>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41" t="s">
        <v>121</v>
      </c>
      <c r="C17" s="142"/>
      <c r="D17" s="143"/>
      <c r="E17" s="1"/>
    </row>
    <row r="18" spans="1:5" x14ac:dyDescent="0.25">
      <c r="A18" s="1"/>
      <c r="B18" s="1"/>
      <c r="C18" s="1"/>
      <c r="D18" s="1"/>
      <c r="E18" s="1"/>
    </row>
    <row r="19" spans="1:5" x14ac:dyDescent="0.25">
      <c r="A19" s="1"/>
      <c r="B19" s="96" t="s">
        <v>205</v>
      </c>
      <c r="C19" s="97"/>
      <c r="D19" s="98"/>
      <c r="E19" s="1"/>
    </row>
    <row r="20" spans="1:5" x14ac:dyDescent="0.25">
      <c r="A20" s="1"/>
      <c r="B20" s="65" t="s">
        <v>206</v>
      </c>
      <c r="C20" s="9">
        <v>158441173.23424166</v>
      </c>
      <c r="D20" s="14" t="s">
        <v>3</v>
      </c>
      <c r="E20" s="1"/>
    </row>
    <row r="21" spans="1:5" x14ac:dyDescent="0.25">
      <c r="A21" s="1"/>
      <c r="B21" s="65" t="s">
        <v>207</v>
      </c>
      <c r="C21" s="9">
        <v>147454678</v>
      </c>
      <c r="D21" s="14" t="s">
        <v>3</v>
      </c>
      <c r="E21" s="1"/>
    </row>
    <row r="22" spans="1:5" x14ac:dyDescent="0.25">
      <c r="A22" s="1"/>
      <c r="B22" s="65" t="s">
        <v>29</v>
      </c>
      <c r="C22" s="9">
        <v>0</v>
      </c>
      <c r="D22" s="14" t="s">
        <v>3</v>
      </c>
      <c r="E22" s="1"/>
    </row>
    <row r="23" spans="1:5" x14ac:dyDescent="0.25">
      <c r="A23" s="1"/>
      <c r="B23" s="102" t="s">
        <v>208</v>
      </c>
      <c r="C23" s="57">
        <f>C20-C21-C22</f>
        <v>10986495.234241664</v>
      </c>
      <c r="D23" s="17" t="s">
        <v>3</v>
      </c>
      <c r="E23" s="1"/>
    </row>
    <row r="24" spans="1:5" x14ac:dyDescent="0.25">
      <c r="A24" s="1"/>
      <c r="B24" s="33"/>
      <c r="C24" s="28"/>
      <c r="D24" s="19"/>
      <c r="E24" s="1"/>
    </row>
    <row r="25" spans="1:5" x14ac:dyDescent="0.25">
      <c r="A25" s="1"/>
      <c r="B25" s="1"/>
      <c r="C25" s="1"/>
      <c r="D25" s="1"/>
      <c r="E25" s="1"/>
    </row>
    <row r="26" spans="1:5" x14ac:dyDescent="0.25">
      <c r="A26" s="1"/>
      <c r="B26" s="130" t="s">
        <v>209</v>
      </c>
      <c r="C26" s="131"/>
      <c r="D26" s="132"/>
      <c r="E26" s="1"/>
    </row>
    <row r="27" spans="1:5" x14ac:dyDescent="0.25">
      <c r="A27" s="1"/>
      <c r="B27" s="102" t="s">
        <v>210</v>
      </c>
      <c r="C27" s="57">
        <f>IF(AND(C15&lt;0,C23&gt;0,ABS(SUM(C14:C15))&lt;C23),ABS(C14),IF(AND(C15&lt;0,C23&gt;0,ABS(SUM(C14:C15))&gt;C23),SUM(C14,C23),C15))</f>
        <v>0</v>
      </c>
      <c r="D27" s="17" t="s">
        <v>3</v>
      </c>
      <c r="E27" s="1"/>
    </row>
    <row r="28" spans="1:5" x14ac:dyDescent="0.25">
      <c r="A28" s="1"/>
      <c r="B28" s="130"/>
      <c r="C28" s="131"/>
      <c r="D28" s="132"/>
      <c r="E28" s="1"/>
    </row>
    <row r="29" spans="1:5" x14ac:dyDescent="0.25">
      <c r="A29" s="1"/>
      <c r="B29" s="1"/>
      <c r="C29" s="1"/>
      <c r="D29" s="1"/>
      <c r="E29" s="1"/>
    </row>
    <row r="30" spans="1:5" x14ac:dyDescent="0.25">
      <c r="A30" s="1"/>
      <c r="B30" s="130" t="s">
        <v>211</v>
      </c>
      <c r="C30" s="131"/>
      <c r="D30" s="13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38"/>
      <c r="C34" s="139"/>
      <c r="D34" s="14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lSVpR4v/lk2EdYKhVkZTuDdksxoo37WH7giV3aZZ5tmLZ6Fm5txng/Kt2mUptf4JvLL8kkGX8ANTn4l4en9jjQ==" saltValue="AddUtzQEWGX9kZQyivPJq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27" t="s">
        <v>101</v>
      </c>
      <c r="C3" s="127"/>
      <c r="D3" s="127"/>
      <c r="E3" s="1"/>
    </row>
    <row r="4" spans="1:5" ht="15" customHeight="1" x14ac:dyDescent="0.25">
      <c r="A4" s="1"/>
      <c r="B4" s="127"/>
      <c r="C4" s="127"/>
      <c r="D4" s="127"/>
      <c r="E4" s="1"/>
    </row>
    <row r="5" spans="1:5" x14ac:dyDescent="0.25">
      <c r="A5" s="1"/>
      <c r="B5" s="127"/>
      <c r="C5" s="127"/>
      <c r="D5" s="127"/>
      <c r="E5" s="1"/>
    </row>
    <row r="6" spans="1:5" x14ac:dyDescent="0.25">
      <c r="A6" s="1"/>
      <c r="B6" s="1"/>
      <c r="C6" s="1"/>
      <c r="D6" s="1"/>
      <c r="E6" s="1"/>
    </row>
    <row r="7" spans="1:5" x14ac:dyDescent="0.25">
      <c r="A7" s="1"/>
      <c r="B7" s="1"/>
      <c r="C7" s="1"/>
      <c r="D7" s="1"/>
      <c r="E7" s="1"/>
    </row>
    <row r="8" spans="1:5" x14ac:dyDescent="0.25">
      <c r="A8" s="1"/>
      <c r="B8" s="130" t="s">
        <v>120</v>
      </c>
      <c r="C8" s="131"/>
      <c r="D8" s="132"/>
      <c r="E8" s="1"/>
    </row>
    <row r="9" spans="1:5" ht="15" customHeight="1" x14ac:dyDescent="0.25">
      <c r="A9" s="1"/>
      <c r="B9" s="144" t="s">
        <v>102</v>
      </c>
      <c r="C9" s="145"/>
      <c r="D9" s="14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9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diLfrvzo1/iyxKxdbcUQ8pPmXp8lAu62O5wh5+sOm2cdV/56lreIqRYNfhJK6dFhD/17AxooMVREjSa6Eh85Q==" saltValue="DJzWrXRIh0iw6D9bT1W0G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7" t="s">
        <v>170</v>
      </c>
      <c r="C3" s="127"/>
      <c r="D3" s="127"/>
      <c r="E3" s="1"/>
    </row>
    <row r="4" spans="1:5" ht="15" customHeight="1" x14ac:dyDescent="0.25">
      <c r="A4" s="1"/>
      <c r="B4" s="127"/>
      <c r="C4" s="127"/>
      <c r="D4" s="12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30" t="s">
        <v>171</v>
      </c>
      <c r="C8" s="131"/>
      <c r="D8" s="132"/>
      <c r="E8" s="1"/>
    </row>
    <row r="9" spans="1:5" ht="26.25" x14ac:dyDescent="0.25">
      <c r="A9" s="1"/>
      <c r="B9" s="99" t="s">
        <v>217</v>
      </c>
      <c r="C9" s="7">
        <v>0</v>
      </c>
      <c r="D9" s="8" t="s">
        <v>3</v>
      </c>
      <c r="E9" s="1"/>
    </row>
    <row r="10" spans="1:5" ht="14.25" customHeight="1" x14ac:dyDescent="0.25">
      <c r="A10" s="1"/>
      <c r="B10" s="65" t="s">
        <v>172</v>
      </c>
      <c r="C10" s="7">
        <v>0</v>
      </c>
      <c r="D10" s="8" t="s">
        <v>3</v>
      </c>
      <c r="E10" s="1"/>
    </row>
    <row r="11" spans="1:5" ht="14.25" customHeight="1" x14ac:dyDescent="0.25">
      <c r="A11" s="1"/>
      <c r="B11" s="102" t="s">
        <v>48</v>
      </c>
      <c r="C11" s="10">
        <f>C10-C9</f>
        <v>0</v>
      </c>
      <c r="D11" s="11" t="s">
        <v>3</v>
      </c>
      <c r="E11" s="1"/>
    </row>
    <row r="12" spans="1:5" ht="14.25" customHeight="1" x14ac:dyDescent="0.25">
      <c r="A12" s="1"/>
      <c r="B12" s="130" t="s">
        <v>219</v>
      </c>
      <c r="C12" s="131"/>
      <c r="D12" s="132"/>
      <c r="E12" s="1"/>
    </row>
    <row r="13" spans="1:5" ht="26.25" x14ac:dyDescent="0.25">
      <c r="A13" s="1"/>
      <c r="B13" s="99" t="s">
        <v>218</v>
      </c>
      <c r="C13" s="7">
        <v>0</v>
      </c>
      <c r="D13" s="8" t="s">
        <v>3</v>
      </c>
      <c r="E13" s="1"/>
    </row>
    <row r="14" spans="1:5" ht="14.25" customHeight="1" x14ac:dyDescent="0.25">
      <c r="A14" s="1"/>
      <c r="B14" s="65" t="s">
        <v>173</v>
      </c>
      <c r="C14" s="7">
        <v>0</v>
      </c>
      <c r="D14" s="8" t="s">
        <v>3</v>
      </c>
      <c r="E14" s="1"/>
    </row>
    <row r="15" spans="1:5" ht="14.25" customHeight="1" x14ac:dyDescent="0.25">
      <c r="A15" s="1"/>
      <c r="B15" s="10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oG+fzbgg/jf31ugyewkFahun/LpAlbK9uuFrsgzlThdGuAAayoAu9zxjOcNqnW9VpZX07Zv2ZTqcMC5krIWxA==" saltValue="EWhrBV2IowwYUjelwxjwk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4" t="s">
        <v>113</v>
      </c>
      <c r="C3" s="124"/>
      <c r="D3" s="124"/>
      <c r="E3" s="124"/>
      <c r="F3" s="124"/>
      <c r="G3" s="124"/>
      <c r="H3" s="124"/>
      <c r="I3" s="124"/>
      <c r="J3" s="124"/>
      <c r="K3" s="124"/>
      <c r="L3" s="1"/>
    </row>
    <row r="4" spans="1:12" ht="15" customHeight="1" x14ac:dyDescent="0.25">
      <c r="A4" s="1"/>
      <c r="B4" s="124"/>
      <c r="C4" s="124"/>
      <c r="D4" s="124"/>
      <c r="E4" s="124"/>
      <c r="F4" s="124"/>
      <c r="G4" s="124"/>
      <c r="H4" s="124"/>
      <c r="I4" s="124"/>
      <c r="J4" s="124"/>
      <c r="K4" s="12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86</v>
      </c>
      <c r="C8" s="131"/>
      <c r="D8" s="131"/>
      <c r="E8" s="131"/>
      <c r="F8" s="131"/>
      <c r="G8" s="131"/>
      <c r="H8" s="131"/>
      <c r="I8" s="131"/>
      <c r="J8" s="131"/>
      <c r="K8" s="132"/>
      <c r="L8" s="1"/>
    </row>
    <row r="9" spans="1:12" ht="39.75" customHeight="1" x14ac:dyDescent="0.25">
      <c r="A9" s="1"/>
      <c r="B9" s="18" t="s">
        <v>0</v>
      </c>
      <c r="C9" s="18" t="s">
        <v>1</v>
      </c>
      <c r="D9" s="147" t="s">
        <v>96</v>
      </c>
      <c r="E9" s="148"/>
      <c r="F9" s="147" t="s">
        <v>2</v>
      </c>
      <c r="G9" s="148"/>
      <c r="H9" s="147" t="s">
        <v>95</v>
      </c>
      <c r="I9" s="148"/>
      <c r="J9" s="147" t="s">
        <v>26</v>
      </c>
      <c r="K9" s="148"/>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96" t="s">
        <v>221</v>
      </c>
      <c r="C11" s="97"/>
      <c r="D11" s="98"/>
      <c r="E11" s="9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JH6DVJnErdxGwkzEk/abjqtfRImO9t/Ne2Z4F4nowQLVtomuieBh26pqq5pneb8zxdIvjwE6DTgU8eaW3VsJ0Q==" saltValue="AYSGfe5uMOYaZPLvfIy/l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114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100" t="s">
        <v>17</v>
      </c>
      <c r="C9" s="102" t="s">
        <v>11</v>
      </c>
      <c r="D9" s="101"/>
      <c r="E9" s="10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ovGBlHfdjLk4onsIxHalxWAjF/0qSNON4LGLN3R98UHkHy41yoolwUbA01eBqkwGbdvOWDQDMlxXA8S+XOz7w==" saltValue="euHC5WFTNuYqbAId8UD3S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115</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176</v>
      </c>
      <c r="C8" s="131"/>
      <c r="D8" s="131"/>
      <c r="E8" s="131"/>
      <c r="F8" s="132"/>
      <c r="G8" s="1"/>
    </row>
    <row r="9" spans="1:7" x14ac:dyDescent="0.25">
      <c r="A9" s="1"/>
      <c r="B9" s="100" t="s">
        <v>17</v>
      </c>
      <c r="C9" s="102" t="s">
        <v>11</v>
      </c>
      <c r="D9" s="101"/>
      <c r="E9" s="10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49"/>
      <c r="C29" s="149"/>
      <c r="D29" s="149"/>
      <c r="E29" s="149"/>
      <c r="F29" s="14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85E1xNB3oyXirmbju3u9hOFeDh+lRLkK/cStJVcbPKpjnMdYZ+8DdWYCEYn713F2UkED02XmccgCNwFTgS3TA==" saltValue="Hhn78HaWHosQuSPU7lbxn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7" t="s">
        <v>116</v>
      </c>
      <c r="C3" s="127"/>
      <c r="D3" s="127"/>
      <c r="E3" s="1"/>
    </row>
    <row r="4" spans="1:5" ht="15" customHeight="1" x14ac:dyDescent="0.25">
      <c r="A4" s="1"/>
      <c r="B4" s="127"/>
      <c r="C4" s="127"/>
      <c r="D4" s="127"/>
      <c r="E4" s="1"/>
    </row>
    <row r="5" spans="1:5" x14ac:dyDescent="0.25">
      <c r="A5" s="1"/>
      <c r="B5" s="127"/>
      <c r="C5" s="127"/>
      <c r="D5" s="127"/>
      <c r="E5" s="1"/>
    </row>
    <row r="6" spans="1:5" x14ac:dyDescent="0.25">
      <c r="A6" s="1"/>
      <c r="B6" s="1"/>
      <c r="C6" s="1"/>
      <c r="D6" s="1"/>
      <c r="E6" s="1"/>
    </row>
    <row r="7" spans="1:5" x14ac:dyDescent="0.25">
      <c r="A7" s="1"/>
      <c r="B7" s="1"/>
      <c r="C7" s="1"/>
      <c r="D7" s="1"/>
      <c r="E7" s="1"/>
    </row>
    <row r="8" spans="1:5" ht="14.25" customHeight="1" x14ac:dyDescent="0.25">
      <c r="A8" s="1"/>
      <c r="B8" s="130" t="s">
        <v>73</v>
      </c>
      <c r="C8" s="131"/>
      <c r="D8" s="132"/>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96" t="s">
        <v>74</v>
      </c>
      <c r="C12" s="12">
        <f>SUM(C9:C11)*(1+'Fane 15. Nøgletal'!C9)^2</f>
        <v>0</v>
      </c>
      <c r="D12" s="13" t="s">
        <v>3</v>
      </c>
      <c r="E12" s="1"/>
    </row>
    <row r="13" spans="1:5" x14ac:dyDescent="0.25">
      <c r="A13" s="1"/>
      <c r="B13" s="1"/>
      <c r="C13" s="1"/>
      <c r="D13" s="1"/>
      <c r="E13" s="1"/>
    </row>
    <row r="14" spans="1:5" ht="15" customHeight="1" x14ac:dyDescent="0.25">
      <c r="A14" s="1"/>
      <c r="B14" s="130" t="s">
        <v>84</v>
      </c>
      <c r="C14" s="131"/>
      <c r="D14" s="132"/>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96" t="s">
        <v>85</v>
      </c>
      <c r="C18" s="12">
        <f>SUM(C15:C17)*(1+'Fane 15. Nøgletal'!C10)^3</f>
        <v>0</v>
      </c>
      <c r="D18" s="13" t="s">
        <v>3</v>
      </c>
      <c r="E18" s="1"/>
    </row>
    <row r="19" spans="1:5" x14ac:dyDescent="0.25">
      <c r="A19" s="1"/>
      <c r="B19" s="1"/>
      <c r="C19" s="1"/>
      <c r="D19" s="1"/>
      <c r="E19" s="1"/>
    </row>
    <row r="20" spans="1:5" ht="15" customHeight="1" x14ac:dyDescent="0.25">
      <c r="A20" s="1"/>
      <c r="B20" s="130" t="s">
        <v>140</v>
      </c>
      <c r="C20" s="131"/>
      <c r="D20" s="132"/>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96" t="s">
        <v>141</v>
      </c>
      <c r="C24" s="12">
        <f>SUM(C21:C23)*(1+'Fane 15. Nøgletal'!C10)^4</f>
        <v>0</v>
      </c>
      <c r="D24" s="13" t="s">
        <v>3</v>
      </c>
      <c r="E24" s="1"/>
    </row>
    <row r="25" spans="1:5" x14ac:dyDescent="0.25">
      <c r="A25" s="1"/>
      <c r="B25" s="1"/>
      <c r="C25" s="1"/>
      <c r="D25" s="1"/>
      <c r="E25" s="1"/>
    </row>
    <row r="26" spans="1:5" ht="15" customHeight="1" x14ac:dyDescent="0.25">
      <c r="A26" s="1"/>
      <c r="B26" s="130" t="s">
        <v>180</v>
      </c>
      <c r="C26" s="131"/>
      <c r="D26" s="132"/>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9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Pty3uX68RJFRm23irSr77GBODxZKSNZTKS4/CcChsBs+tCf0LActKGTzRF7S4ZBnpQaTTJwNsq3ZnKImR/Yg==" saltValue="TamdCqQe6s20NBJ86pURp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7" t="s">
        <v>117</v>
      </c>
      <c r="C3" s="127"/>
      <c r="D3" s="127"/>
      <c r="E3" s="127"/>
      <c r="F3" s="127"/>
      <c r="G3" s="1"/>
    </row>
    <row r="4" spans="1:7" ht="15" customHeight="1" x14ac:dyDescent="0.25">
      <c r="A4" s="1"/>
      <c r="B4" s="127"/>
      <c r="C4" s="127"/>
      <c r="D4" s="127"/>
      <c r="E4" s="127"/>
      <c r="F4" s="127"/>
      <c r="G4" s="1"/>
    </row>
    <row r="5" spans="1:7" x14ac:dyDescent="0.25">
      <c r="A5" s="1"/>
      <c r="B5" s="127"/>
      <c r="C5" s="127"/>
      <c r="D5" s="127"/>
      <c r="E5" s="127"/>
      <c r="F5" s="127"/>
      <c r="G5" s="1"/>
    </row>
    <row r="6" spans="1:7" x14ac:dyDescent="0.25">
      <c r="A6" s="1"/>
      <c r="B6" s="1"/>
      <c r="C6" s="1"/>
      <c r="D6" s="1"/>
      <c r="E6" s="1"/>
      <c r="F6" s="1"/>
      <c r="G6" s="1"/>
    </row>
    <row r="7" spans="1:7" x14ac:dyDescent="0.25">
      <c r="A7" s="1"/>
      <c r="B7" s="1"/>
      <c r="C7" s="1"/>
      <c r="D7" s="1"/>
      <c r="E7" s="1"/>
      <c r="F7" s="1"/>
      <c r="G7" s="1"/>
    </row>
    <row r="8" spans="1:7" x14ac:dyDescent="0.25">
      <c r="A8" s="1"/>
      <c r="B8" s="130" t="s">
        <v>66</v>
      </c>
      <c r="C8" s="131"/>
      <c r="D8" s="131"/>
      <c r="E8" s="131"/>
      <c r="F8" s="132"/>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9PYQRo4/c9RoOvd9J14uUYd9PNdmCpGq/ljYmM99MKypO6rIJRMRMGT9bH4dK/wjV2EAtG1V+DGQTAOdIKATWg==" saltValue="2Q8G8QT0vfpfz9IQLovHo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7" t="s">
        <v>118</v>
      </c>
      <c r="C3" s="127"/>
      <c r="D3" s="127"/>
      <c r="E3" s="127"/>
      <c r="F3" s="127"/>
      <c r="G3" s="1"/>
    </row>
    <row r="4" spans="1:7" ht="15" customHeight="1" x14ac:dyDescent="0.25">
      <c r="A4" s="1"/>
      <c r="B4" s="127"/>
      <c r="C4" s="127"/>
      <c r="D4" s="127"/>
      <c r="E4" s="127"/>
      <c r="F4" s="127"/>
      <c r="G4" s="1"/>
    </row>
    <row r="5" spans="1:7" x14ac:dyDescent="0.25">
      <c r="A5" s="1"/>
      <c r="B5" s="127"/>
      <c r="C5" s="127"/>
      <c r="D5" s="127"/>
      <c r="E5" s="127"/>
      <c r="F5" s="12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30" t="s">
        <v>183</v>
      </c>
      <c r="C8" s="131"/>
      <c r="D8" s="131"/>
      <c r="E8" s="131"/>
      <c r="F8" s="132"/>
      <c r="G8" s="1"/>
    </row>
    <row r="9" spans="1:7" x14ac:dyDescent="0.25">
      <c r="A9" s="1"/>
      <c r="B9" s="31" t="s">
        <v>18</v>
      </c>
      <c r="C9" s="150" t="s">
        <v>11</v>
      </c>
      <c r="D9" s="151"/>
      <c r="E9" s="150" t="s">
        <v>27</v>
      </c>
      <c r="F9" s="151"/>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49"/>
      <c r="C14" s="149"/>
      <c r="D14" s="149"/>
      <c r="E14" s="149"/>
      <c r="F14" s="14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49"/>
      <c r="C21" s="149"/>
      <c r="D21" s="149"/>
      <c r="E21" s="149"/>
      <c r="F21" s="14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49"/>
      <c r="C27" s="149"/>
      <c r="D27" s="149"/>
      <c r="E27" s="149"/>
      <c r="F27" s="14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Em20I32uv0uN+wnIM50n2qV+KaHM58xYEKSCWQi4PHIZnxnArjeI0rdSNb6N64zUo+YYQTtSPQNq+lJqcwTFg==" saltValue="tKUPunQw0Ee3Alg4tb8mA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4" t="s">
        <v>155</v>
      </c>
      <c r="C3" s="124"/>
      <c r="D3" s="124"/>
      <c r="E3" s="1"/>
    </row>
    <row r="4" spans="1:5" ht="15" customHeight="1" x14ac:dyDescent="0.25">
      <c r="A4" s="1"/>
      <c r="B4" s="124"/>
      <c r="C4" s="124"/>
      <c r="D4" s="12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ØR2024'!G20</f>
        <v>166929916.52605855</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13487937.255305531</v>
      </c>
      <c r="D16" s="8" t="s">
        <v>3</v>
      </c>
      <c r="E16" s="1"/>
    </row>
    <row r="17" spans="1:5" ht="17.25" customHeight="1" x14ac:dyDescent="0.25">
      <c r="A17" s="1"/>
      <c r="B17" s="64" t="s">
        <v>10</v>
      </c>
      <c r="C17" s="38">
        <f>-SUM(C9,C10:C16)*'Fane 5. Individuelt eff. krav'!C9</f>
        <v>-687596.45311890589</v>
      </c>
      <c r="D17" s="8" t="s">
        <v>3</v>
      </c>
      <c r="E17" s="1"/>
    </row>
    <row r="18" spans="1:5" ht="17.25" customHeight="1" x14ac:dyDescent="0.25">
      <c r="A18" s="1"/>
      <c r="B18" s="64" t="s">
        <v>22</v>
      </c>
      <c r="C18" s="38">
        <f>-'Fane 4.1. Gen. krav - drift'!C17</f>
        <v>-1287933.6623872807</v>
      </c>
      <c r="D18" s="8" t="s">
        <v>3</v>
      </c>
      <c r="E18" s="1"/>
    </row>
    <row r="19" spans="1:5" ht="17.25" customHeight="1" x14ac:dyDescent="0.25">
      <c r="A19" s="1"/>
      <c r="B19" s="64" t="s">
        <v>23</v>
      </c>
      <c r="C19" s="38">
        <f>-'Fane 4.2. Gen. krav - anlæg'!C17</f>
        <v>0</v>
      </c>
      <c r="D19" s="8" t="s">
        <v>3</v>
      </c>
      <c r="E19" s="43"/>
    </row>
    <row r="20" spans="1:5" ht="17.25" customHeight="1" x14ac:dyDescent="0.25">
      <c r="A20" s="1"/>
      <c r="B20" s="102" t="s">
        <v>21</v>
      </c>
      <c r="C20" s="10">
        <f>SUM(C9:C19)</f>
        <v>178442323.66585788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7414088.5224769898</v>
      </c>
      <c r="D22" s="11" t="s">
        <v>3</v>
      </c>
      <c r="E22" s="1"/>
    </row>
    <row r="23" spans="1:5" ht="15" customHeight="1" x14ac:dyDescent="0.25">
      <c r="A23" s="1"/>
      <c r="B23" s="33" t="s">
        <v>42</v>
      </c>
      <c r="C23" s="28"/>
      <c r="D23" s="19"/>
      <c r="E23" s="1"/>
    </row>
    <row r="24" spans="1:5" ht="15" customHeight="1" x14ac:dyDescent="0.25">
      <c r="A24" s="1"/>
      <c r="B24" s="10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185856412.18833488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86zM3llC6lQjV9f70qQYXktQCpMUBzwO9OTi1Aei1Iao0oPqgHhlwO8ElIGyxEesITbUvgP3ADjuFBb8khJlQ==" saltValue="XqCyl30ttYYVIYMu3t3T8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27" t="s">
        <v>119</v>
      </c>
      <c r="C3" s="127"/>
      <c r="D3" s="1"/>
    </row>
    <row r="4" spans="1:4" ht="15" customHeight="1" x14ac:dyDescent="0.25">
      <c r="A4" s="1"/>
      <c r="B4" s="127"/>
      <c r="C4" s="12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232</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233</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nwm/4vfIYP50SnEJXTK11Dp21+2sHuqPga/7xe8eueOFdXMSV/0gGYb50vpItxl6axPy1lWgMbVA0zmoT9Qn4w==" saltValue="oH00PssMMcyRe98NBCGxY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4" t="s">
        <v>156</v>
      </c>
      <c r="C3" s="124"/>
      <c r="D3" s="124"/>
      <c r="E3" s="1"/>
    </row>
    <row r="4" spans="1:5" ht="15" customHeight="1" x14ac:dyDescent="0.25">
      <c r="A4" s="1"/>
      <c r="B4" s="124"/>
      <c r="C4" s="124"/>
      <c r="D4" s="124"/>
      <c r="E4" s="1"/>
    </row>
    <row r="5" spans="1:5" x14ac:dyDescent="0.25">
      <c r="A5" s="1"/>
      <c r="B5" s="125" t="s">
        <v>144</v>
      </c>
      <c r="C5" s="125"/>
      <c r="D5" s="12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178442323.66585788</v>
      </c>
      <c r="D9" s="8" t="s">
        <v>3</v>
      </c>
      <c r="E9" s="1"/>
    </row>
    <row r="10" spans="1:5" ht="15" customHeight="1" x14ac:dyDescent="0.25">
      <c r="A10" s="1"/>
      <c r="B10" s="26" t="s">
        <v>19</v>
      </c>
      <c r="C10" s="7">
        <f>C9*'Fane 15. Nøgletal'!C10</f>
        <v>11830726.059046376</v>
      </c>
      <c r="D10" s="8" t="s">
        <v>3</v>
      </c>
      <c r="E10" s="1"/>
    </row>
    <row r="11" spans="1:5" ht="15" customHeight="1" x14ac:dyDescent="0.25">
      <c r="A11" s="1"/>
      <c r="B11" s="26" t="s">
        <v>10</v>
      </c>
      <c r="C11" s="9">
        <f>-SUM(C9:C10)*'Fane 5. Individuelt eff. krav'!C9</f>
        <v>-725155.91651758878</v>
      </c>
      <c r="D11" s="8" t="s">
        <v>3</v>
      </c>
      <c r="E11" s="1"/>
    </row>
    <row r="12" spans="1:5" ht="15" customHeight="1" x14ac:dyDescent="0.25">
      <c r="A12" s="1"/>
      <c r="B12" s="26" t="s">
        <v>22</v>
      </c>
      <c r="C12" s="9">
        <f>-'Fane 4.1. Gen. krav - drift'!C22</f>
        <v>-1345857.1909194863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188202036.61746719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7905642.5915172147</v>
      </c>
      <c r="D16" s="11" t="s">
        <v>3</v>
      </c>
      <c r="E16" s="1"/>
    </row>
    <row r="17" spans="1:5" ht="15" customHeight="1" x14ac:dyDescent="0.25">
      <c r="A17" s="1"/>
      <c r="B17" s="33" t="s">
        <v>42</v>
      </c>
      <c r="C17" s="28"/>
      <c r="D17" s="19"/>
      <c r="E17" s="1"/>
    </row>
    <row r="18" spans="1:5" ht="15" customHeight="1" x14ac:dyDescent="0.25">
      <c r="A18" s="1"/>
      <c r="B18" s="10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196107679.2089844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4DNEGAmrzWZC4x5A6pj/GiRZH2v+Tg8htU5u/CLcAN1Lqqb6Dvi1rLx0St0OCzwXB1KmU5sLNIJNL3xKd9tQ==" saltValue="HEuQprHNkFcOnv2Xxu87D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4" t="s">
        <v>157</v>
      </c>
      <c r="C3" s="124"/>
      <c r="D3" s="124"/>
      <c r="E3" s="1"/>
    </row>
    <row r="4" spans="1:5" ht="15" customHeight="1" x14ac:dyDescent="0.25">
      <c r="A4" s="1"/>
      <c r="B4" s="124"/>
      <c r="C4" s="124"/>
      <c r="D4" s="124"/>
      <c r="E4" s="1"/>
    </row>
    <row r="5" spans="1:5" x14ac:dyDescent="0.25">
      <c r="A5" s="1"/>
      <c r="B5" s="125" t="s">
        <v>144</v>
      </c>
      <c r="C5" s="125"/>
      <c r="D5" s="125"/>
      <c r="E5" s="1"/>
    </row>
    <row r="6" spans="1:5" x14ac:dyDescent="0.25">
      <c r="A6" s="1"/>
      <c r="B6" s="94"/>
      <c r="C6" s="94"/>
      <c r="D6" s="9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188202036.61746719</v>
      </c>
      <c r="D9" s="8" t="s">
        <v>3</v>
      </c>
      <c r="E9" s="1"/>
    </row>
    <row r="10" spans="1:5" ht="15" customHeight="1" x14ac:dyDescent="0.25">
      <c r="A10" s="1"/>
      <c r="B10" s="26" t="s">
        <v>19</v>
      </c>
      <c r="C10" s="7">
        <f>SUM(C9:C9)*'Fane 15. Nøgletal'!C10</f>
        <v>12477795.027738074</v>
      </c>
      <c r="D10" s="8" t="s">
        <v>3</v>
      </c>
      <c r="E10" s="1"/>
    </row>
    <row r="11" spans="1:5" ht="15" customHeight="1" x14ac:dyDescent="0.25">
      <c r="A11" s="1"/>
      <c r="B11" s="26" t="s">
        <v>10</v>
      </c>
      <c r="C11" s="9">
        <f>-SUM(C9:C10)*'Fane 5. Individuelt eff. krav'!C9</f>
        <v>-764817.5474859539</v>
      </c>
      <c r="D11" s="8" t="s">
        <v>3</v>
      </c>
      <c r="E11" s="1"/>
    </row>
    <row r="12" spans="1:5" ht="15" customHeight="1" x14ac:dyDescent="0.25">
      <c r="A12" s="1"/>
      <c r="B12" s="26" t="s">
        <v>22</v>
      </c>
      <c r="C12" s="9">
        <f>-'Fane 4.1. Gen. krav - drift'!C27</f>
        <v>-1406385.7722238994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198508628.32549542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8429786.6953348052</v>
      </c>
      <c r="D16" s="11" t="s">
        <v>3</v>
      </c>
      <c r="E16" s="1"/>
    </row>
    <row r="17" spans="1:5" ht="15" customHeight="1" x14ac:dyDescent="0.25">
      <c r="A17" s="1"/>
      <c r="B17" s="33" t="s">
        <v>42</v>
      </c>
      <c r="C17" s="28"/>
      <c r="D17" s="19"/>
      <c r="E17" s="1"/>
    </row>
    <row r="18" spans="1:5" ht="15" customHeight="1" x14ac:dyDescent="0.25">
      <c r="A18" s="1"/>
      <c r="B18" s="10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206938415.02083021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VPif2DaYM/sD/LboWIYiIcTY2w8IuFBrL60xm2HjVDqH6+czac/ATIFtdpKK0Z9LogEuQ8rlwZWg4z6fspDgQ==" saltValue="imgnSB0fScS0tNsa8UfWx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24" t="s">
        <v>158</v>
      </c>
      <c r="C3" s="124"/>
      <c r="D3" s="124"/>
      <c r="E3" s="1"/>
    </row>
    <row r="4" spans="1:5" ht="15" customHeight="1" x14ac:dyDescent="0.25">
      <c r="A4" s="1"/>
      <c r="B4" s="124"/>
      <c r="C4" s="124"/>
      <c r="D4" s="124"/>
      <c r="E4" s="1"/>
    </row>
    <row r="5" spans="1:5" x14ac:dyDescent="0.25">
      <c r="A5" s="1"/>
      <c r="B5" s="125" t="s">
        <v>144</v>
      </c>
      <c r="C5" s="125"/>
      <c r="D5" s="125"/>
      <c r="E5" s="1"/>
    </row>
    <row r="6" spans="1:5" x14ac:dyDescent="0.25">
      <c r="A6" s="1"/>
      <c r="B6" s="94"/>
      <c r="C6" s="94"/>
      <c r="D6" s="9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198508628.32549542</v>
      </c>
      <c r="D9" s="8" t="s">
        <v>3</v>
      </c>
      <c r="E9" s="1"/>
    </row>
    <row r="10" spans="1:5" ht="15" customHeight="1" x14ac:dyDescent="0.25">
      <c r="A10" s="1"/>
      <c r="B10" s="26" t="s">
        <v>19</v>
      </c>
      <c r="C10" s="7">
        <f>SUM(C9:C9)*'Fane 15. Nøgletal'!C10</f>
        <v>13161122.057980346</v>
      </c>
      <c r="D10" s="8" t="s">
        <v>3</v>
      </c>
      <c r="E10" s="1"/>
    </row>
    <row r="11" spans="1:5" ht="15" customHeight="1" x14ac:dyDescent="0.25">
      <c r="A11" s="1"/>
      <c r="B11" s="26" t="s">
        <v>10</v>
      </c>
      <c r="C11" s="9">
        <f>-SUM(C9:C10)*'Fane 5. Individuelt eff. krav'!C9</f>
        <v>-806701.59047904459</v>
      </c>
      <c r="D11" s="8" t="s">
        <v>3</v>
      </c>
      <c r="E11" s="1"/>
    </row>
    <row r="12" spans="1:5" ht="15" customHeight="1" x14ac:dyDescent="0.25">
      <c r="A12" s="1"/>
      <c r="B12" s="26" t="s">
        <v>22</v>
      </c>
      <c r="C12" s="9">
        <f>-'Fane 4.1. Gen. krav - drift'!C32</f>
        <v>-1469636.565943897</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209393412.22705284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8988681.5532355048</v>
      </c>
      <c r="D16" s="11" t="s">
        <v>3</v>
      </c>
      <c r="E16" s="1"/>
    </row>
    <row r="17" spans="1:5" ht="15" customHeight="1" x14ac:dyDescent="0.25">
      <c r="A17" s="1"/>
      <c r="B17" s="33" t="s">
        <v>42</v>
      </c>
      <c r="C17" s="28"/>
      <c r="D17" s="19"/>
      <c r="E17" s="1"/>
    </row>
    <row r="18" spans="1:5" ht="15" customHeight="1" x14ac:dyDescent="0.25">
      <c r="A18" s="1"/>
      <c r="B18" s="10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218382093.78028834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3V2tUrJdS67gFWpfV4yVmCA82yrGOFMi7KmR/+LjztXWnMIeULRLwUwQd1TYKJ17szsFp2AJeBXqVqCKpU48gw==" saltValue="j0otum/wGiVZtdMWn74zB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I55"/>
  <sheetViews>
    <sheetView showGridLines="0" zoomScaleNormal="100" workbookViewId="0"/>
  </sheetViews>
  <sheetFormatPr defaultColWidth="0" defaultRowHeight="15" zeroHeight="1" x14ac:dyDescent="0.25"/>
  <cols>
    <col min="1" max="1" width="1.42578125" style="2" customWidth="1"/>
    <col min="2" max="2" width="38.42578125" style="2" customWidth="1"/>
    <col min="3" max="3" width="12.140625" style="2" customWidth="1"/>
    <col min="4" max="4" width="3.140625" style="2" customWidth="1"/>
    <col min="5" max="5" width="12.140625" style="2" customWidth="1"/>
    <col min="6" max="6" width="3.140625" style="2" customWidth="1"/>
    <col min="7" max="7" width="12.140625" style="2" customWidth="1"/>
    <col min="8" max="8" width="3.140625" style="2" customWidth="1"/>
    <col min="9" max="9" width="1.42578125" style="2" customWidth="1"/>
    <col min="10" max="16384" width="9.140625" style="2" hidden="1"/>
  </cols>
  <sheetData>
    <row r="1" spans="1:9" x14ac:dyDescent="0.25">
      <c r="A1" s="71"/>
      <c r="B1" s="71"/>
      <c r="C1" s="71"/>
      <c r="D1" s="71"/>
      <c r="E1" s="71"/>
      <c r="F1" s="71"/>
      <c r="G1" s="71"/>
      <c r="H1" s="71"/>
      <c r="I1" s="71"/>
    </row>
    <row r="2" spans="1:9" x14ac:dyDescent="0.25">
      <c r="A2" s="1"/>
      <c r="B2" s="1"/>
      <c r="C2" s="1"/>
      <c r="D2" s="1"/>
      <c r="E2" s="1"/>
      <c r="F2" s="1"/>
      <c r="G2" s="1"/>
      <c r="H2" s="1"/>
      <c r="I2" s="1"/>
    </row>
    <row r="3" spans="1:9" ht="24.95" customHeight="1" x14ac:dyDescent="0.25">
      <c r="A3" s="1"/>
      <c r="B3" s="127" t="s">
        <v>161</v>
      </c>
      <c r="C3" s="127"/>
      <c r="D3" s="127"/>
      <c r="E3" s="127"/>
      <c r="F3" s="127"/>
      <c r="G3" s="127"/>
      <c r="H3" s="127"/>
      <c r="I3" s="1"/>
    </row>
    <row r="4" spans="1:9" ht="15" customHeight="1" x14ac:dyDescent="0.25">
      <c r="A4" s="1"/>
      <c r="B4" s="127"/>
      <c r="C4" s="127"/>
      <c r="D4" s="127"/>
      <c r="E4" s="127"/>
      <c r="F4" s="127"/>
      <c r="G4" s="127"/>
      <c r="H4" s="127"/>
      <c r="I4" s="1"/>
    </row>
    <row r="5" spans="1:9" ht="15" customHeight="1"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ht="26.25" x14ac:dyDescent="0.25">
      <c r="A8" s="71"/>
      <c r="B8" s="20" t="s">
        <v>162</v>
      </c>
      <c r="C8" s="128" t="s">
        <v>225</v>
      </c>
      <c r="D8" s="128"/>
      <c r="E8" s="128" t="s">
        <v>226</v>
      </c>
      <c r="F8" s="128"/>
      <c r="G8" s="128" t="s">
        <v>227</v>
      </c>
      <c r="H8" s="129"/>
      <c r="I8" s="71"/>
    </row>
    <row r="9" spans="1:9" ht="15" customHeight="1" x14ac:dyDescent="0.25">
      <c r="A9" s="71"/>
      <c r="B9" s="72" t="s">
        <v>64</v>
      </c>
      <c r="C9" s="73">
        <v>74865192.206666976</v>
      </c>
      <c r="D9" s="74" t="s">
        <v>3</v>
      </c>
      <c r="E9" s="73">
        <v>76451056.21884647</v>
      </c>
      <c r="F9" s="74" t="s">
        <v>3</v>
      </c>
      <c r="G9" s="73">
        <v>151316248.42551345</v>
      </c>
      <c r="H9" s="74" t="s">
        <v>3</v>
      </c>
      <c r="I9" s="71"/>
    </row>
    <row r="10" spans="1:9" ht="15" customHeight="1" x14ac:dyDescent="0.25">
      <c r="A10" s="1"/>
      <c r="B10" s="64" t="s">
        <v>35</v>
      </c>
      <c r="C10" s="7">
        <v>4080992.7199999997</v>
      </c>
      <c r="D10" s="8" t="s">
        <v>3</v>
      </c>
      <c r="E10" s="7">
        <v>533359.66879999998</v>
      </c>
      <c r="F10" s="8" t="s">
        <v>3</v>
      </c>
      <c r="G10" s="73">
        <v>4614352.3887999998</v>
      </c>
      <c r="H10" s="8" t="s">
        <v>3</v>
      </c>
      <c r="I10" s="1"/>
    </row>
    <row r="11" spans="1:9" ht="15" customHeight="1" x14ac:dyDescent="0.25">
      <c r="A11" s="1"/>
      <c r="B11" s="64" t="s">
        <v>36</v>
      </c>
      <c r="C11" s="9">
        <v>0</v>
      </c>
      <c r="D11" s="8" t="s">
        <v>3</v>
      </c>
      <c r="E11" s="9">
        <v>239978.6704</v>
      </c>
      <c r="F11" s="8" t="s">
        <v>3</v>
      </c>
      <c r="G11" s="73">
        <v>239978.6704</v>
      </c>
      <c r="H11" s="8" t="s">
        <v>3</v>
      </c>
      <c r="I11" s="1"/>
    </row>
    <row r="12" spans="1:9" ht="15" customHeight="1" x14ac:dyDescent="0.25">
      <c r="A12" s="1"/>
      <c r="B12" s="64" t="s">
        <v>25</v>
      </c>
      <c r="C12" s="9">
        <v>0</v>
      </c>
      <c r="D12" s="8" t="s">
        <v>3</v>
      </c>
      <c r="E12" s="9">
        <v>0</v>
      </c>
      <c r="F12" s="8" t="s">
        <v>3</v>
      </c>
      <c r="G12" s="73">
        <v>0</v>
      </c>
      <c r="H12" s="8" t="s">
        <v>3</v>
      </c>
      <c r="I12" s="1"/>
    </row>
    <row r="13" spans="1:9" ht="15" customHeight="1" x14ac:dyDescent="0.25">
      <c r="A13" s="1"/>
      <c r="B13" s="66" t="s">
        <v>24</v>
      </c>
      <c r="C13" s="9">
        <v>0</v>
      </c>
      <c r="D13" s="8" t="s">
        <v>3</v>
      </c>
      <c r="E13" s="9">
        <v>0</v>
      </c>
      <c r="F13" s="8" t="s">
        <v>3</v>
      </c>
      <c r="G13" s="73">
        <v>0</v>
      </c>
      <c r="H13" s="8" t="s">
        <v>3</v>
      </c>
      <c r="I13" s="1"/>
    </row>
    <row r="14" spans="1:9" ht="15" customHeight="1" x14ac:dyDescent="0.25">
      <c r="A14" s="1"/>
      <c r="B14" s="64" t="s">
        <v>62</v>
      </c>
      <c r="C14" s="9">
        <v>0</v>
      </c>
      <c r="D14" s="8" t="s">
        <v>3</v>
      </c>
      <c r="E14" s="9">
        <v>0</v>
      </c>
      <c r="F14" s="8" t="s">
        <v>3</v>
      </c>
      <c r="G14" s="73">
        <v>0</v>
      </c>
      <c r="H14" s="8" t="s">
        <v>3</v>
      </c>
      <c r="I14" s="1"/>
    </row>
    <row r="15" spans="1:9" ht="15" customHeight="1" x14ac:dyDescent="0.25">
      <c r="A15" s="1"/>
      <c r="B15" s="64" t="s">
        <v>63</v>
      </c>
      <c r="C15" s="9">
        <v>0</v>
      </c>
      <c r="D15" s="8" t="s">
        <v>3</v>
      </c>
      <c r="E15" s="9">
        <v>0</v>
      </c>
      <c r="F15" s="8" t="s">
        <v>3</v>
      </c>
      <c r="G15" s="73">
        <v>0</v>
      </c>
      <c r="H15" s="8" t="s">
        <v>3</v>
      </c>
      <c r="I15" s="1"/>
    </row>
    <row r="16" spans="1:9" ht="15" customHeight="1" x14ac:dyDescent="0.25">
      <c r="A16" s="1"/>
      <c r="B16" s="64" t="s">
        <v>19</v>
      </c>
      <c r="C16" s="38">
        <v>6378851.7420746908</v>
      </c>
      <c r="D16" s="8" t="s">
        <v>3</v>
      </c>
      <c r="E16" s="38">
        <v>6239731.0802901546</v>
      </c>
      <c r="F16" s="8" t="s">
        <v>3</v>
      </c>
      <c r="G16" s="73">
        <v>12618582.822364844</v>
      </c>
      <c r="H16" s="8" t="s">
        <v>3</v>
      </c>
      <c r="I16" s="1"/>
    </row>
    <row r="17" spans="1:9" ht="15" customHeight="1" x14ac:dyDescent="0.25">
      <c r="A17" s="1"/>
      <c r="B17" s="64" t="s">
        <v>10</v>
      </c>
      <c r="C17" s="38">
        <v>0</v>
      </c>
      <c r="D17" s="8" t="s">
        <v>3</v>
      </c>
      <c r="E17" s="38">
        <v>-643277.95825492335</v>
      </c>
      <c r="F17" s="8" t="s">
        <v>3</v>
      </c>
      <c r="G17" s="73">
        <v>-643277.95825492335</v>
      </c>
      <c r="H17" s="8" t="s">
        <v>3</v>
      </c>
      <c r="I17" s="1"/>
    </row>
    <row r="18" spans="1:9" ht="15" customHeight="1" x14ac:dyDescent="0.25">
      <c r="A18" s="1"/>
      <c r="B18" s="64" t="s">
        <v>22</v>
      </c>
      <c r="C18" s="38">
        <v>-616086.74096126109</v>
      </c>
      <c r="D18" s="8" t="s">
        <v>3</v>
      </c>
      <c r="E18" s="38">
        <v>-599881.08180350962</v>
      </c>
      <c r="F18" s="8" t="s">
        <v>3</v>
      </c>
      <c r="G18" s="73">
        <v>-1215967.8227647706</v>
      </c>
      <c r="H18" s="8" t="s">
        <v>3</v>
      </c>
      <c r="I18" s="1"/>
    </row>
    <row r="19" spans="1:9" ht="15" customHeight="1" x14ac:dyDescent="0.25">
      <c r="A19" s="1"/>
      <c r="B19" s="64" t="s">
        <v>23</v>
      </c>
      <c r="C19" s="38">
        <v>0</v>
      </c>
      <c r="D19" s="8" t="s">
        <v>3</v>
      </c>
      <c r="E19" s="38">
        <v>0</v>
      </c>
      <c r="F19" s="8" t="s">
        <v>3</v>
      </c>
      <c r="G19" s="73">
        <v>0</v>
      </c>
      <c r="H19" s="8" t="s">
        <v>3</v>
      </c>
      <c r="I19" s="43"/>
    </row>
    <row r="20" spans="1:9" ht="15" customHeight="1" x14ac:dyDescent="0.25">
      <c r="A20" s="1"/>
      <c r="B20" s="75" t="s">
        <v>21</v>
      </c>
      <c r="C20" s="76">
        <v>84708949.92778042</v>
      </c>
      <c r="D20" s="77" t="s">
        <v>3</v>
      </c>
      <c r="E20" s="76">
        <v>82220966.59827818</v>
      </c>
      <c r="F20" s="77" t="s">
        <v>3</v>
      </c>
      <c r="G20" s="76">
        <v>166929916.52605855</v>
      </c>
      <c r="H20" s="77" t="s">
        <v>3</v>
      </c>
      <c r="I20" s="1"/>
    </row>
    <row r="21" spans="1:9" ht="15" customHeight="1" x14ac:dyDescent="0.25">
      <c r="A21" s="1"/>
      <c r="B21" s="33" t="s">
        <v>12</v>
      </c>
      <c r="C21" s="28"/>
      <c r="D21" s="28"/>
      <c r="E21" s="28"/>
      <c r="F21" s="28"/>
      <c r="G21" s="28"/>
      <c r="H21" s="19"/>
      <c r="I21" s="1"/>
    </row>
    <row r="22" spans="1:9" ht="15" customHeight="1" x14ac:dyDescent="0.25">
      <c r="A22" s="1"/>
      <c r="B22" s="78" t="s">
        <v>228</v>
      </c>
      <c r="C22" s="79">
        <v>4979528.6706851833</v>
      </c>
      <c r="D22" s="80" t="s">
        <v>3</v>
      </c>
      <c r="E22" s="79">
        <v>6485164.2513889279</v>
      </c>
      <c r="F22" s="80" t="s">
        <v>3</v>
      </c>
      <c r="G22" s="79">
        <v>11464692.922074111</v>
      </c>
      <c r="H22" s="80" t="s">
        <v>3</v>
      </c>
      <c r="I22" s="1"/>
    </row>
    <row r="23" spans="1:9" ht="15" customHeight="1" x14ac:dyDescent="0.25">
      <c r="A23" s="1"/>
      <c r="B23" s="81" t="s">
        <v>229</v>
      </c>
      <c r="C23" s="38">
        <v>0</v>
      </c>
      <c r="D23" s="82" t="s">
        <v>94</v>
      </c>
      <c r="E23" s="38">
        <v>0</v>
      </c>
      <c r="F23" s="82" t="s">
        <v>94</v>
      </c>
      <c r="G23" s="38">
        <v>4455051.0598630402</v>
      </c>
      <c r="H23" s="80" t="s">
        <v>3</v>
      </c>
      <c r="I23" s="1"/>
    </row>
    <row r="24" spans="1:9" ht="15" customHeight="1" x14ac:dyDescent="0.25">
      <c r="A24" s="1"/>
      <c r="B24" s="83" t="s">
        <v>230</v>
      </c>
      <c r="C24" s="10">
        <v>4979528.6706851833</v>
      </c>
      <c r="D24" s="11" t="s">
        <v>3</v>
      </c>
      <c r="E24" s="10">
        <v>6485164.2513889279</v>
      </c>
      <c r="F24" s="11" t="s">
        <v>3</v>
      </c>
      <c r="G24" s="10">
        <v>7009641.862211071</v>
      </c>
      <c r="H24" s="11" t="s">
        <v>3</v>
      </c>
      <c r="I24" s="1"/>
    </row>
    <row r="25" spans="1:9" x14ac:dyDescent="0.25">
      <c r="A25" s="1"/>
      <c r="B25" s="33" t="s">
        <v>42</v>
      </c>
      <c r="C25" s="28"/>
      <c r="D25" s="28"/>
      <c r="E25" s="28"/>
      <c r="F25" s="28"/>
      <c r="G25" s="28"/>
      <c r="H25" s="19"/>
      <c r="I25" s="1"/>
    </row>
    <row r="26" spans="1:9" ht="15" customHeight="1" x14ac:dyDescent="0.25">
      <c r="A26" s="1"/>
      <c r="B26" s="102" t="s">
        <v>42</v>
      </c>
      <c r="C26" s="10">
        <v>0</v>
      </c>
      <c r="D26" s="11" t="s">
        <v>3</v>
      </c>
      <c r="E26" s="10">
        <v>0</v>
      </c>
      <c r="F26" s="11" t="s">
        <v>3</v>
      </c>
      <c r="G26" s="10">
        <v>0</v>
      </c>
      <c r="H26" s="11" t="s">
        <v>3</v>
      </c>
      <c r="I26" s="1"/>
    </row>
    <row r="27" spans="1:9" ht="15" customHeight="1" x14ac:dyDescent="0.25">
      <c r="A27" s="1"/>
      <c r="B27" s="33" t="s">
        <v>41</v>
      </c>
      <c r="C27" s="28"/>
      <c r="D27" s="28"/>
      <c r="E27" s="28"/>
      <c r="F27" s="28"/>
      <c r="G27" s="28"/>
      <c r="H27" s="19"/>
      <c r="I27" s="1"/>
    </row>
    <row r="28" spans="1:9" ht="15" customHeight="1" x14ac:dyDescent="0.25">
      <c r="A28" s="1"/>
      <c r="B28" s="64" t="s">
        <v>89</v>
      </c>
      <c r="C28" s="84">
        <v>0</v>
      </c>
      <c r="D28" s="8" t="s">
        <v>3</v>
      </c>
      <c r="E28" s="84">
        <v>0</v>
      </c>
      <c r="F28" s="8" t="s">
        <v>3</v>
      </c>
      <c r="G28" s="84">
        <v>0</v>
      </c>
      <c r="H28" s="8" t="s">
        <v>3</v>
      </c>
      <c r="I28" s="1"/>
    </row>
    <row r="29" spans="1:9" ht="15" customHeight="1" x14ac:dyDescent="0.25">
      <c r="A29" s="1"/>
      <c r="B29" s="64" t="s">
        <v>38</v>
      </c>
      <c r="C29" s="84">
        <v>0</v>
      </c>
      <c r="D29" s="8" t="s">
        <v>3</v>
      </c>
      <c r="E29" s="84">
        <v>0</v>
      </c>
      <c r="F29" s="8" t="s">
        <v>3</v>
      </c>
      <c r="G29" s="84">
        <v>0</v>
      </c>
      <c r="H29" s="8" t="s">
        <v>3</v>
      </c>
      <c r="I29" s="1"/>
    </row>
    <row r="30" spans="1:9" ht="15" customHeight="1" x14ac:dyDescent="0.25">
      <c r="A30" s="1"/>
      <c r="B30" s="66" t="s">
        <v>92</v>
      </c>
      <c r="C30" s="84">
        <v>0</v>
      </c>
      <c r="D30" s="8" t="s">
        <v>3</v>
      </c>
      <c r="E30" s="84">
        <v>0</v>
      </c>
      <c r="F30" s="8" t="s">
        <v>3</v>
      </c>
      <c r="G30" s="84">
        <v>0</v>
      </c>
      <c r="H30" s="8" t="s">
        <v>3</v>
      </c>
      <c r="I30" s="1"/>
    </row>
    <row r="31" spans="1:9" ht="15" customHeight="1" x14ac:dyDescent="0.25">
      <c r="A31" s="1"/>
      <c r="B31" s="66" t="s">
        <v>93</v>
      </c>
      <c r="C31" s="84">
        <v>0</v>
      </c>
      <c r="D31" s="8" t="s">
        <v>3</v>
      </c>
      <c r="E31" s="84">
        <v>0</v>
      </c>
      <c r="F31" s="8" t="s">
        <v>3</v>
      </c>
      <c r="G31" s="84">
        <v>0</v>
      </c>
      <c r="H31" s="8" t="s">
        <v>3</v>
      </c>
      <c r="I31" s="1"/>
    </row>
    <row r="32" spans="1:9" ht="15" customHeight="1" x14ac:dyDescent="0.25">
      <c r="A32" s="1"/>
      <c r="B32" s="67" t="s">
        <v>43</v>
      </c>
      <c r="C32" s="10">
        <v>0</v>
      </c>
      <c r="D32" s="11" t="s">
        <v>3</v>
      </c>
      <c r="E32" s="10">
        <v>0</v>
      </c>
      <c r="F32" s="11" t="s">
        <v>3</v>
      </c>
      <c r="G32" s="10">
        <v>0</v>
      </c>
      <c r="H32" s="11" t="s">
        <v>3</v>
      </c>
      <c r="I32" s="1"/>
    </row>
    <row r="33" spans="1:9" x14ac:dyDescent="0.25">
      <c r="A33" s="1"/>
      <c r="B33" s="33" t="s">
        <v>69</v>
      </c>
      <c r="C33" s="28"/>
      <c r="D33" s="28"/>
      <c r="E33" s="28"/>
      <c r="F33" s="28"/>
      <c r="G33" s="28"/>
      <c r="H33" s="19"/>
      <c r="I33" s="1"/>
    </row>
    <row r="34" spans="1:9" ht="15.4" customHeight="1" x14ac:dyDescent="0.25">
      <c r="A34" s="1"/>
      <c r="B34" s="31" t="s">
        <v>79</v>
      </c>
      <c r="C34" s="10">
        <v>0</v>
      </c>
      <c r="D34" s="11" t="s">
        <v>3</v>
      </c>
      <c r="E34" s="10">
        <v>0</v>
      </c>
      <c r="F34" s="11" t="s">
        <v>3</v>
      </c>
      <c r="G34" s="10">
        <v>0</v>
      </c>
      <c r="H34" s="11" t="s">
        <v>3</v>
      </c>
      <c r="I34" s="1"/>
    </row>
    <row r="35" spans="1:9" ht="15.4" customHeight="1" x14ac:dyDescent="0.25">
      <c r="A35" s="1"/>
      <c r="B35" s="33" t="s">
        <v>128</v>
      </c>
      <c r="C35" s="28"/>
      <c r="D35" s="28"/>
      <c r="E35" s="28"/>
      <c r="F35" s="28"/>
      <c r="G35" s="28"/>
      <c r="H35" s="19"/>
      <c r="I35" s="1"/>
    </row>
    <row r="36" spans="1:9" x14ac:dyDescent="0.25">
      <c r="A36" s="1"/>
      <c r="B36" s="31" t="s">
        <v>128</v>
      </c>
      <c r="C36" s="10">
        <v>0</v>
      </c>
      <c r="D36" s="11" t="s">
        <v>3</v>
      </c>
      <c r="E36" s="10">
        <v>0</v>
      </c>
      <c r="F36" s="11" t="s">
        <v>3</v>
      </c>
      <c r="G36" s="10">
        <v>0</v>
      </c>
      <c r="H36" s="11" t="s">
        <v>3</v>
      </c>
      <c r="I36" s="1"/>
    </row>
    <row r="37" spans="1:9" x14ac:dyDescent="0.25">
      <c r="A37" s="71"/>
      <c r="B37" s="33" t="s">
        <v>75</v>
      </c>
      <c r="C37" s="28"/>
      <c r="D37" s="28"/>
      <c r="E37" s="28"/>
      <c r="F37" s="28"/>
      <c r="G37" s="28"/>
      <c r="H37" s="19"/>
      <c r="I37" s="71"/>
    </row>
    <row r="38" spans="1:9" ht="26.25" x14ac:dyDescent="0.25">
      <c r="A38" s="71"/>
      <c r="B38" s="85" t="s">
        <v>76</v>
      </c>
      <c r="C38" s="86">
        <v>0</v>
      </c>
      <c r="D38" s="11" t="s">
        <v>3</v>
      </c>
      <c r="E38" s="86">
        <v>0</v>
      </c>
      <c r="F38" s="11" t="s">
        <v>3</v>
      </c>
      <c r="G38" s="86">
        <v>0</v>
      </c>
      <c r="H38" s="11" t="s">
        <v>3</v>
      </c>
      <c r="I38" s="71"/>
    </row>
    <row r="39" spans="1:9" x14ac:dyDescent="0.25">
      <c r="A39" s="71"/>
      <c r="B39" s="87" t="s">
        <v>213</v>
      </c>
      <c r="C39" s="88"/>
      <c r="D39" s="89"/>
      <c r="E39" s="88"/>
      <c r="F39" s="89"/>
      <c r="G39" s="88"/>
      <c r="H39" s="89"/>
      <c r="I39" s="71"/>
    </row>
    <row r="40" spans="1:9" ht="27" customHeight="1" x14ac:dyDescent="0.25">
      <c r="A40" s="71"/>
      <c r="B40" s="100" t="s">
        <v>214</v>
      </c>
      <c r="C40" s="90">
        <v>135286.63922104239</v>
      </c>
      <c r="D40" s="11" t="s">
        <v>3</v>
      </c>
      <c r="E40" s="90">
        <v>0</v>
      </c>
      <c r="F40" s="11" t="s">
        <v>3</v>
      </c>
      <c r="G40" s="90">
        <v>135286.63922104239</v>
      </c>
      <c r="H40" s="11" t="s">
        <v>3</v>
      </c>
      <c r="I40" s="71"/>
    </row>
    <row r="41" spans="1:9" x14ac:dyDescent="0.25">
      <c r="A41" s="1"/>
      <c r="B41" s="33" t="s">
        <v>65</v>
      </c>
      <c r="C41" s="45">
        <v>89823765.237686649</v>
      </c>
      <c r="D41" s="30" t="s">
        <v>3</v>
      </c>
      <c r="E41" s="45">
        <v>88706130.849667102</v>
      </c>
      <c r="F41" s="30" t="s">
        <v>3</v>
      </c>
      <c r="G41" s="45">
        <v>174074845.02749068</v>
      </c>
      <c r="H41" s="30" t="s">
        <v>3</v>
      </c>
      <c r="I41" s="1"/>
    </row>
    <row r="42" spans="1:9" ht="30" customHeight="1" x14ac:dyDescent="0.25">
      <c r="A42" s="1"/>
      <c r="B42" s="126" t="s">
        <v>231</v>
      </c>
      <c r="C42" s="126"/>
      <c r="D42" s="126"/>
      <c r="E42" s="126"/>
      <c r="F42" s="126"/>
      <c r="G42" s="126"/>
      <c r="H42" s="126"/>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ht="14.25" customHeight="1"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MHc+giYQndImdJmbaeHjzY2VRf3LHJaWDjLxnisZ6NFL/WyM2NI1Ia2NrTk0M3MfbHneKrFN58wSxXehdfc+lQ==" saltValue="oEA+apxvQZgdjbcFDJjDZA==" spinCount="100000" sheet="1" objects="1" scenarios="1"/>
  <mergeCells count="5">
    <mergeCell ref="B42:H42"/>
    <mergeCell ref="B3:H4"/>
    <mergeCell ref="C8:D8"/>
    <mergeCell ref="E8:F8"/>
    <mergeCell ref="G8:H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27" t="s">
        <v>56</v>
      </c>
      <c r="C3" s="127"/>
      <c r="D3" s="127"/>
      <c r="E3" s="1"/>
    </row>
    <row r="4" spans="1:5" ht="15" customHeight="1" x14ac:dyDescent="0.25">
      <c r="A4" s="1"/>
      <c r="B4" s="127"/>
      <c r="C4" s="127"/>
      <c r="D4" s="127"/>
      <c r="E4" s="1"/>
    </row>
    <row r="5" spans="1:5" ht="15" customHeight="1" x14ac:dyDescent="0.25">
      <c r="A5" s="1"/>
      <c r="B5" s="127"/>
      <c r="C5" s="127"/>
      <c r="D5" s="127"/>
      <c r="E5" s="1"/>
    </row>
    <row r="6" spans="1:5" ht="15" customHeight="1" x14ac:dyDescent="0.25">
      <c r="A6" s="1"/>
      <c r="B6" s="95"/>
      <c r="C6" s="95"/>
      <c r="D6" s="95"/>
      <c r="E6" s="1"/>
    </row>
    <row r="7" spans="1:5" x14ac:dyDescent="0.25">
      <c r="A7" s="1"/>
      <c r="B7" s="1"/>
      <c r="C7" s="1"/>
      <c r="D7" s="1"/>
      <c r="E7" s="1"/>
    </row>
    <row r="8" spans="1:5" x14ac:dyDescent="0.25">
      <c r="A8" s="1"/>
      <c r="B8" s="130" t="s">
        <v>123</v>
      </c>
      <c r="C8" s="131"/>
      <c r="D8" s="132"/>
      <c r="E8" s="1"/>
    </row>
    <row r="9" spans="1:5" x14ac:dyDescent="0.25">
      <c r="A9" s="1"/>
      <c r="B9" s="65" t="s">
        <v>88</v>
      </c>
      <c r="C9" s="23">
        <v>55811199.076423489</v>
      </c>
      <c r="D9" s="14" t="s">
        <v>3</v>
      </c>
      <c r="E9" s="1"/>
    </row>
    <row r="10" spans="1:5" x14ac:dyDescent="0.25">
      <c r="A10" s="1"/>
      <c r="B10" s="65" t="s">
        <v>125</v>
      </c>
      <c r="C10" s="23">
        <f>'Fane 3. Omkostninger i ØR2024'!G10*(1+'Fane 15. Nøgletal'!C9)</f>
        <v>4987192.0618150402</v>
      </c>
      <c r="D10" s="14" t="s">
        <v>3</v>
      </c>
      <c r="E10" s="1"/>
    </row>
    <row r="11" spans="1:5" x14ac:dyDescent="0.25">
      <c r="A11" s="1"/>
      <c r="B11" s="65" t="s">
        <v>131</v>
      </c>
      <c r="C11" s="23">
        <f>C9*'Fane 15. Nøgletal'!C21+C10*'Fane 15. Nøgletal'!C21</f>
        <v>1215967.8227647706</v>
      </c>
      <c r="D11" s="14" t="s">
        <v>3</v>
      </c>
      <c r="E11" s="1"/>
    </row>
    <row r="12" spans="1:5" x14ac:dyDescent="0.25">
      <c r="A12" s="1"/>
      <c r="B12" s="33"/>
      <c r="C12" s="28"/>
      <c r="D12" s="19"/>
      <c r="E12" s="1"/>
    </row>
    <row r="13" spans="1:5" x14ac:dyDescent="0.25">
      <c r="A13" s="1"/>
      <c r="B13" s="1"/>
      <c r="C13" s="1"/>
      <c r="D13" s="1"/>
      <c r="E13" s="1"/>
    </row>
    <row r="14" spans="1:5" x14ac:dyDescent="0.25">
      <c r="A14" s="1"/>
      <c r="B14" s="130" t="s">
        <v>124</v>
      </c>
      <c r="C14" s="131"/>
      <c r="D14" s="132"/>
      <c r="E14" s="1"/>
    </row>
    <row r="15" spans="1:5" x14ac:dyDescent="0.25">
      <c r="A15" s="1"/>
      <c r="B15" s="65" t="s">
        <v>133</v>
      </c>
      <c r="C15" s="23">
        <f>(C9+C10-C11)*(1+'Fane 15. Nøgletal'!C9)</f>
        <v>64396683.119364038</v>
      </c>
      <c r="D15" s="14" t="s">
        <v>3</v>
      </c>
      <c r="E15" s="1"/>
    </row>
    <row r="16" spans="1:5" x14ac:dyDescent="0.25">
      <c r="A16" s="1"/>
      <c r="B16" s="65" t="s">
        <v>184</v>
      </c>
      <c r="C16" s="9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1287933.6623872807</v>
      </c>
      <c r="D17" s="14" t="s">
        <v>3</v>
      </c>
      <c r="E17" s="1"/>
    </row>
    <row r="18" spans="1:5" x14ac:dyDescent="0.25">
      <c r="A18" s="1"/>
      <c r="B18" s="33"/>
      <c r="C18" s="28"/>
      <c r="D18" s="19"/>
      <c r="E18" s="1"/>
    </row>
    <row r="19" spans="1:5" x14ac:dyDescent="0.25">
      <c r="A19" s="1"/>
      <c r="B19" s="1"/>
      <c r="C19" s="63"/>
      <c r="D19" s="1"/>
      <c r="E19" s="1"/>
    </row>
    <row r="20" spans="1:5" x14ac:dyDescent="0.25">
      <c r="A20" s="1"/>
      <c r="B20" s="130" t="s">
        <v>145</v>
      </c>
      <c r="C20" s="131"/>
      <c r="D20" s="132"/>
      <c r="E20" s="1"/>
    </row>
    <row r="21" spans="1:5" x14ac:dyDescent="0.25">
      <c r="A21" s="1"/>
      <c r="B21" s="65" t="s">
        <v>189</v>
      </c>
      <c r="C21" s="23">
        <f>(C15+C16-C17)*(1+'Fane 15. Nøgletal'!C10)</f>
        <v>67292859.545974314</v>
      </c>
      <c r="D21" s="14" t="s">
        <v>3</v>
      </c>
      <c r="E21" s="1"/>
    </row>
    <row r="22" spans="1:5" x14ac:dyDescent="0.25">
      <c r="A22" s="1"/>
      <c r="B22" s="65" t="s">
        <v>196</v>
      </c>
      <c r="C22" s="23">
        <f>C21*'Fane 15. Nøgletal'!C21</f>
        <v>1345857.1909194863</v>
      </c>
      <c r="D22" s="14" t="s">
        <v>3</v>
      </c>
      <c r="E22" s="1"/>
    </row>
    <row r="23" spans="1:5" x14ac:dyDescent="0.25">
      <c r="A23" s="1"/>
      <c r="B23" s="33"/>
      <c r="C23" s="28"/>
      <c r="D23" s="19"/>
      <c r="E23" s="1"/>
    </row>
    <row r="24" spans="1:5" x14ac:dyDescent="0.25">
      <c r="A24" s="1"/>
      <c r="B24" s="1"/>
      <c r="C24" s="1"/>
      <c r="D24" s="1"/>
      <c r="E24" s="1"/>
    </row>
    <row r="25" spans="1:5" x14ac:dyDescent="0.25">
      <c r="A25" s="1"/>
      <c r="B25" s="130" t="s">
        <v>187</v>
      </c>
      <c r="C25" s="131"/>
      <c r="D25" s="132"/>
      <c r="E25" s="1"/>
    </row>
    <row r="26" spans="1:5" x14ac:dyDescent="0.25">
      <c r="A26" s="1"/>
      <c r="B26" s="65" t="s">
        <v>190</v>
      </c>
      <c r="C26" s="23">
        <f>(C21-C22)*(1+'Fane 15. Nøgletal'!C10)</f>
        <v>70319288.611194968</v>
      </c>
      <c r="D26" s="14" t="s">
        <v>3</v>
      </c>
      <c r="E26" s="1"/>
    </row>
    <row r="27" spans="1:5" x14ac:dyDescent="0.25">
      <c r="A27" s="1"/>
      <c r="B27" s="65" t="s">
        <v>194</v>
      </c>
      <c r="C27" s="23">
        <f>C26*'Fane 15. Nøgletal'!C21</f>
        <v>1406385.7722238994</v>
      </c>
      <c r="D27" s="14" t="s">
        <v>3</v>
      </c>
      <c r="E27" s="1"/>
    </row>
    <row r="28" spans="1:5" x14ac:dyDescent="0.25">
      <c r="A28" s="1"/>
      <c r="B28" s="33"/>
      <c r="C28" s="28"/>
      <c r="D28" s="19"/>
      <c r="E28" s="1"/>
    </row>
    <row r="29" spans="1:5" x14ac:dyDescent="0.25">
      <c r="A29" s="1"/>
      <c r="B29" s="1"/>
      <c r="C29" s="1"/>
      <c r="D29" s="1"/>
      <c r="E29" s="1"/>
    </row>
    <row r="30" spans="1:5" x14ac:dyDescent="0.25">
      <c r="A30" s="1"/>
      <c r="B30" s="130" t="s">
        <v>188</v>
      </c>
      <c r="C30" s="131"/>
      <c r="D30" s="132"/>
      <c r="E30" s="1"/>
    </row>
    <row r="31" spans="1:5" x14ac:dyDescent="0.25">
      <c r="A31" s="1"/>
      <c r="B31" s="65" t="s">
        <v>191</v>
      </c>
      <c r="C31" s="23">
        <f>(C26-C27)*(1+'Fane 15. Nøgletal'!C10)</f>
        <v>73481828.297194853</v>
      </c>
      <c r="D31" s="14" t="s">
        <v>3</v>
      </c>
      <c r="E31" s="1"/>
    </row>
    <row r="32" spans="1:5" x14ac:dyDescent="0.25">
      <c r="A32" s="1"/>
      <c r="B32" s="65" t="s">
        <v>195</v>
      </c>
      <c r="C32" s="23">
        <f>C31*'Fane 15. Nøgletal'!C21</f>
        <v>1469636.565943897</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mXgZDE+PRbe7VsOCDON6rh17hCUvEkvNkp5Q/38nZISR1e0odg/x47Co1oTiDcC9jovuA22LWUw7ukmmBNc5w==" saltValue="t48jvytmE0/+u5d1SNbBn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33" t="s">
        <v>57</v>
      </c>
      <c r="C3" s="133"/>
      <c r="D3" s="133"/>
      <c r="E3" s="1"/>
    </row>
    <row r="4" spans="1:5" ht="15" customHeight="1" x14ac:dyDescent="0.25">
      <c r="A4" s="1"/>
      <c r="B4" s="133"/>
      <c r="C4" s="133"/>
      <c r="D4" s="133"/>
      <c r="E4" s="1"/>
    </row>
    <row r="5" spans="1:5" ht="15" customHeight="1" x14ac:dyDescent="0.25">
      <c r="A5" s="1"/>
      <c r="B5" s="133"/>
      <c r="C5" s="133"/>
      <c r="D5" s="133"/>
      <c r="E5" s="1"/>
    </row>
    <row r="6" spans="1:5" ht="15" customHeight="1" x14ac:dyDescent="0.35">
      <c r="A6" s="1"/>
      <c r="B6" s="69"/>
      <c r="C6" s="69"/>
      <c r="D6" s="69"/>
      <c r="E6" s="1"/>
    </row>
    <row r="7" spans="1:5" x14ac:dyDescent="0.25">
      <c r="A7" s="1"/>
      <c r="B7" s="1"/>
      <c r="C7" s="1"/>
      <c r="D7" s="1"/>
      <c r="E7" s="1"/>
    </row>
    <row r="8" spans="1:5" x14ac:dyDescent="0.25">
      <c r="A8" s="1"/>
      <c r="B8" s="130" t="s">
        <v>147</v>
      </c>
      <c r="C8" s="131"/>
      <c r="D8" s="132"/>
      <c r="E8" s="1"/>
    </row>
    <row r="9" spans="1:5" x14ac:dyDescent="0.25">
      <c r="A9" s="1"/>
      <c r="B9" s="65" t="s">
        <v>134</v>
      </c>
      <c r="C9" s="23">
        <v>118274625.60030878</v>
      </c>
      <c r="D9" s="14" t="s">
        <v>3</v>
      </c>
      <c r="E9" s="1"/>
    </row>
    <row r="10" spans="1:5" x14ac:dyDescent="0.25">
      <c r="A10" s="1"/>
      <c r="B10" s="65" t="s">
        <v>126</v>
      </c>
      <c r="C10" s="23">
        <f>'Fane 3. Omkostninger i ØR2024'!G11</f>
        <v>239978.6704</v>
      </c>
      <c r="D10" s="14" t="s">
        <v>3</v>
      </c>
      <c r="E10" s="1"/>
    </row>
    <row r="11" spans="1:5" x14ac:dyDescent="0.25">
      <c r="A11" s="1"/>
      <c r="B11" s="65" t="s">
        <v>135</v>
      </c>
      <c r="C11" s="9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30" t="s">
        <v>146</v>
      </c>
      <c r="C14" s="131"/>
      <c r="D14" s="132"/>
      <c r="E14" s="1"/>
    </row>
    <row r="15" spans="1:5" x14ac:dyDescent="0.25">
      <c r="A15" s="1"/>
      <c r="B15" s="65" t="s">
        <v>136</v>
      </c>
      <c r="C15" s="23">
        <f>(C9+C10-C11)*(1+'Fane 15. Nøgletal'!C9)</f>
        <v>128090584.29578203</v>
      </c>
      <c r="D15" s="14" t="s">
        <v>3</v>
      </c>
      <c r="E15" s="1"/>
    </row>
    <row r="16" spans="1:5" x14ac:dyDescent="0.25">
      <c r="A16" s="1"/>
      <c r="B16" s="65" t="s">
        <v>185</v>
      </c>
      <c r="C16" s="93">
        <f>('Fane 2.1. Økonomisk ramme 2025'!C11+'Fane 2.1. Økonomisk ramme 2025'!C13+'Fane 2.1. Økonomisk ramme 2025'!C15)*(1+'Fane 15. Nøgletal'!C10)</f>
        <v>0</v>
      </c>
      <c r="D16" s="14" t="s">
        <v>3</v>
      </c>
      <c r="E16" s="1"/>
    </row>
    <row r="17" spans="1:5" x14ac:dyDescent="0.25">
      <c r="A17" s="1"/>
      <c r="B17" s="65" t="s">
        <v>137</v>
      </c>
      <c r="C17" s="9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30" t="s">
        <v>82</v>
      </c>
      <c r="C20" s="131"/>
      <c r="D20" s="132"/>
      <c r="E20" s="1"/>
    </row>
    <row r="21" spans="1:5" x14ac:dyDescent="0.25">
      <c r="A21" s="1"/>
      <c r="B21" s="65" t="s">
        <v>192</v>
      </c>
      <c r="C21" s="23">
        <f>(C15+C16-C17)*(1+'Fane 15. Nøgletal'!C10)</f>
        <v>136582990.03459239</v>
      </c>
      <c r="D21" s="14" t="s">
        <v>3</v>
      </c>
      <c r="E21" s="1"/>
    </row>
    <row r="22" spans="1:5" x14ac:dyDescent="0.25">
      <c r="A22" s="1"/>
      <c r="B22" s="65" t="s">
        <v>197</v>
      </c>
      <c r="C22" s="9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30" t="s">
        <v>138</v>
      </c>
      <c r="C25" s="131"/>
      <c r="D25" s="132"/>
      <c r="E25" s="1"/>
    </row>
    <row r="26" spans="1:5" x14ac:dyDescent="0.25">
      <c r="A26" s="1"/>
      <c r="B26" s="65" t="s">
        <v>193</v>
      </c>
      <c r="C26" s="23">
        <f>(C21-C22)*(1+'Fane 15. Nøgletal'!C10)</f>
        <v>145638442.27388588</v>
      </c>
      <c r="D26" s="14" t="s">
        <v>3</v>
      </c>
      <c r="E26" s="1"/>
    </row>
    <row r="27" spans="1:5" x14ac:dyDescent="0.25">
      <c r="A27" s="1"/>
      <c r="B27" s="65" t="s">
        <v>198</v>
      </c>
      <c r="C27" s="9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30" t="s">
        <v>163</v>
      </c>
      <c r="C30" s="131"/>
      <c r="D30" s="132"/>
      <c r="E30" s="1"/>
    </row>
    <row r="31" spans="1:5" x14ac:dyDescent="0.25">
      <c r="A31" s="1"/>
      <c r="B31" s="65" t="s">
        <v>200</v>
      </c>
      <c r="C31" s="23">
        <f>(C26-C27)*(1+'Fane 15. Nøgletal'!C10)</f>
        <v>155294270.99664453</v>
      </c>
      <c r="D31" s="14" t="s">
        <v>3</v>
      </c>
      <c r="E31" s="1"/>
    </row>
    <row r="32" spans="1:5" x14ac:dyDescent="0.25">
      <c r="A32" s="1"/>
      <c r="B32" s="65" t="s">
        <v>199</v>
      </c>
      <c r="C32" s="9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dNO4Vk6lG0Xy6BBAWXTzXSaiqnreUoy/sEvm+YIdGfvwT0VAkyEc+k9rtJFODBkLOSe6mDqNBpRpsPBVdkYCQ==" saltValue="FdVhpUhS8cp9+FDTPs7NW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24" t="s">
        <v>44</v>
      </c>
      <c r="C3" s="124"/>
      <c r="D3" s="1"/>
    </row>
    <row r="4" spans="1:4" ht="1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30" t="s">
        <v>10</v>
      </c>
      <c r="C8" s="132"/>
      <c r="D8" s="1"/>
    </row>
    <row r="9" spans="1:4" x14ac:dyDescent="0.25">
      <c r="A9" s="1"/>
      <c r="B9" s="65" t="s">
        <v>164</v>
      </c>
      <c r="C9" s="22">
        <v>3.8111330930261284E-3</v>
      </c>
      <c r="D9" s="1"/>
    </row>
    <row r="10" spans="1:4" x14ac:dyDescent="0.25">
      <c r="A10" s="1"/>
      <c r="B10" s="33"/>
      <c r="C10" s="19"/>
      <c r="D10" s="1"/>
    </row>
    <row r="11" spans="1:4" x14ac:dyDescent="0.25">
      <c r="A11" s="1"/>
      <c r="B11" s="134" t="s">
        <v>220</v>
      </c>
      <c r="C11" s="135"/>
      <c r="D11" s="1"/>
    </row>
    <row r="12" spans="1:4" x14ac:dyDescent="0.25">
      <c r="A12" s="1"/>
      <c r="B12" s="136"/>
      <c r="C12" s="13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LPEOAzW8jpQkCS+tUsN4k1WujMRzmhobQg5tRa6q1omuN/bFklw6H14LEGRT1EditMVMlyLzODBhRzcnCNluqg==" saltValue="aLCRf1mdcf238JXCY4HT7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2024-08-26T08:28:02Z</dcterms:modified>
</cp:coreProperties>
</file>