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defaultThemeVersion="124226"/>
  <mc:AlternateContent xmlns:mc="http://schemas.openxmlformats.org/markup-compatibility/2006">
    <mc:Choice Requires="x15">
      <x15ac:absPath xmlns:x15ac="http://schemas.microsoft.com/office/spreadsheetml/2010/11/ac" url="E:\VAND\Sagsbehandling\Spildevand\Favrskov Spildevand AS (S017)\ØR2025\"/>
    </mc:Choice>
  </mc:AlternateContent>
  <xr:revisionPtr revIDLastSave="0" documentId="13_ncr:1_{80F55423-B9F7-4593-BB60-54CC5CDAAC15}"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ØR2024'!$B$8:$D$38</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<sst xmlns="http://schemas.openxmlformats.org/spreadsheetml/2006/main" count="551" uniqueCount="237">
  <si>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</si>
  <si>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</si>
  <si>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</si>
  <si>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</si>
  <si>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</si>
  <si>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</si>
  <si>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</si>
  <si>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</si>
  <si>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</si>
  <si>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</si>
  <si>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</si>
  <si>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</si>
  <si>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</si>
  <si>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</si>
  <si>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</si>
  <si>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</si>
  <si>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</si>
  <si>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</si>
  <si>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</si>
  <si>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</si>
  <si>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</si>
  <si>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</si>
  <si>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</si>
  <si>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</si>
  <si>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</si>
  <si>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</si>
  <si>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</si>
  <si>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</si>
  <si>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</si>
  <si>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</si>
  <si>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</si>
  <si>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</si>
  <si>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</si>
  <si>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</si>
  <si>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</si>
  <si>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</si>
  <si>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</si>
  <si>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</si>
  <si>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</si>
  <si>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</si>
  <si>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</si>
  <si>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</si>
  <si>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</si>
  <si>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</si>
  <si>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</si>
  <si>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</si>
  <si>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</si>
  <si>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</si>
  <si>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</si>
  <si>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</si>
  <si>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</si>
  <si>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</si>
  <si>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</si>
  <si>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</si>
  <si>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</si>
  <si>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</si>
  <si>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</si>
  <si>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</si>
  <si>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</si>
  <si>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</si>
  <si>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</si>
  <si>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</si>
  <si>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</si>
  <si>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</si>
  <si>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</si>
  <si>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</si>
  <si>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</si>
  <si>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</si>
  <si>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</si>
  <si>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</si>
  <si>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</si>
  <si>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</si>
  <si>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</si>
  <si>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</si>
  <si>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</si>
  <si>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</si>
  <si>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</si>
  <si>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</si>
  <si>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</si>
  <si>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</si>
  <si>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</si>
  <si>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</si>
  <si>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</si>
  <si>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</si>
  <si>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</si>
  <si>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</si>
  <si>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</si>
  <si>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</si>
  <si>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</si>
  <si>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</si>
  <si>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</si>
  <si>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</si>
  <si>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</si>
  <si>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</si>
  <si>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</si>
  <si>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</si>
  <si>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</si>
  <si>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</si>
  <si>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</si>
  <si>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</si>
  <si>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</si>
  <si>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</si>
  <si>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</si>
  <si>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</si>
  <si>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</si>
  <si>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</si>
  <si>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</si>
  <si>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</si>
  <si>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</si>
  <si>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</si>
  <si>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</si>
  <si>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</si>
  <si>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</si>
  <si>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</si>
  <si>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</si>
  <si>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</si>
  <si>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</si>
  <si>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</si>
  <si>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</si>
  <si>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</si>
  <si>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</si>
  <si>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</si>
  <si>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</si>
  <si>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</si>
  <si>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</si>
  <si>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</si>
  <si>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</si>
  <si>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</si>
  <si>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</si>
  <si>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</si>
  <si>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</si>
  <si>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</si>
  <si>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</si>
  <si>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</si>
  <si>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</si>
  <si>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</si>
  <si>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</si>
  <si>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</si>
  <si>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</si>
  <si>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</si>
  <si>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</si>
  <si>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</si>
  <si>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</si>
  <si>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</si>
  <si>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</si>
  <si>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</si>
  <si>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</si>
  <si>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</si>
  <si>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</si>
  <si>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</si>
  <si>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</si>
  <si>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</si>
  <si>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</si>
  <si>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</si>
  <si>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</si>
  <si>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</si>
  <si>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</si>
  <si>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</si>
  <si>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</si>
  <si>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</si>
  <si>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</si>
  <si>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</si>
  <si>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</si>
  <si>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</si>
  <si>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</si>
  <si>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</si>
  <si>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</si>
  <si>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</si>
  <si>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</si>
  <si>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</si>
  <si>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</si>
  <si>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</si>
  <si>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</si>
  <si>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</si>
  <si>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</si>
  <si>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</si>
  <si>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</si>
  <si>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</si>
  <si>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</si>
  <si>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</si>
  <si>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</si>
  <si>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</si>
  <si>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</si>
  <si>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</si>
  <si>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</si>
  <si>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</si>
  <si>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</si>
  <si>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</si>
  <si>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</si>
  <si>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</si>
  <si>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</si>
  <si>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</si>
  <si>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</si>
  <si>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</si>
  <si>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</si>
  <si>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</si>
  <si>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</si>
  <si>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</si>
  <si>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</si>
  <si>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</si>
  <si>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</si>
  <si>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</si>
  <si>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</si>
  <si>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</si>
  <si>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</si>
  <si>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</si>
  <si>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</si>
  <si>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</si>
  <si>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</si>
  <si>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</si>
  <si>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</si>
  <si>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</si>
  <si>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</si>
  <si>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</si>
  <si>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</si>
  <si>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</si>
  <si>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</si>
  <si>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</si>
  <si>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</si>
  <si>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</si>
  <si>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</si>
  <si>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</si>
  <si>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</si>
  <si>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</si>
  <si>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</si>
  <si>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</si>
  <si>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Spildevandsafgift</t>
  </si>
  <si>
    <t>Afgift til Forsyningssekretariatet</t>
  </si>
  <si>
    <t>Køb af ydelser og produkter fra andre vandselskaber reguleret af vandsektorloven</t>
  </si>
  <si>
    <t>Ejendomsskatter</t>
  </si>
  <si>
    <t>Erstatninger</t>
  </si>
  <si>
    <t>Gebyr til Miljøstyrelsen</t>
  </si>
  <si>
    <t>Til statusmeddelelse for 2025</t>
  </si>
  <si>
    <t>Separatkloakeringer</t>
  </si>
  <si>
    <t>Strømpeforinger</t>
  </si>
  <si>
    <t>Udvidelse af forsyningsområdet</t>
  </si>
  <si>
    <t>PFAS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</si>
</sst>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1">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1" fontId="8" fillId="8" borderId="2" xfId="1" quotePrefix="1" applyNumberFormat="1" applyFont="1" applyFill="1" applyBorder="1" applyAlignment="1" applyProtection="1">
      <alignment horizontal="righ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1" fontId="8" fillId="8" borderId="1" xfId="1" applyNumberFormat="1" applyFont="1" applyFill="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6" t="s">
        <v>4</v>
      </c>
      <c r="D6" s="96"/>
      <c r="E6" s="96"/>
      <c r="F6" s="96"/>
      <c r="G6" s="3"/>
    </row>
    <row r="7" spans="1:7" ht="15" customHeight="1" x14ac:dyDescent="0.25">
      <c r="A7" s="1"/>
      <c r="B7" s="3"/>
      <c r="C7" s="96"/>
      <c r="D7" s="96"/>
      <c r="E7" s="96"/>
      <c r="F7" s="96"/>
      <c r="G7" s="3"/>
    </row>
    <row r="8" spans="1:7" ht="15.75" x14ac:dyDescent="0.25">
      <c r="A8" s="1"/>
      <c r="B8" s="4"/>
      <c r="C8" s="101" t="s">
        <v>232</v>
      </c>
      <c r="D8" s="101"/>
      <c r="E8" s="101"/>
      <c r="F8" s="101"/>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100" t="s">
        <v>5</v>
      </c>
      <c r="D11" s="100"/>
      <c r="E11" s="100"/>
      <c r="F11" s="100"/>
      <c r="G11" s="5"/>
    </row>
    <row r="12" spans="1:7" x14ac:dyDescent="0.25">
      <c r="A12" s="1"/>
      <c r="B12" s="1"/>
      <c r="C12" s="1"/>
      <c r="D12" s="1"/>
      <c r="E12" s="1"/>
      <c r="F12" s="1"/>
      <c r="G12" s="5"/>
    </row>
    <row r="13" spans="1:7" x14ac:dyDescent="0.25">
      <c r="A13" s="1"/>
      <c r="B13" s="6" t="s">
        <v>6</v>
      </c>
      <c r="C13" s="102" t="s">
        <v>127</v>
      </c>
      <c r="D13" s="103"/>
      <c r="E13" s="103"/>
      <c r="F13" s="104"/>
      <c r="G13" s="5"/>
    </row>
    <row r="14" spans="1:7" x14ac:dyDescent="0.25">
      <c r="A14" s="1"/>
      <c r="B14" s="6" t="s">
        <v>16</v>
      </c>
      <c r="C14" s="93" t="s">
        <v>186</v>
      </c>
      <c r="D14" s="94"/>
      <c r="E14" s="94"/>
      <c r="F14" s="95"/>
      <c r="G14" s="5"/>
    </row>
    <row r="15" spans="1:7" x14ac:dyDescent="0.25">
      <c r="A15" s="1"/>
      <c r="B15" s="6" t="s">
        <v>30</v>
      </c>
      <c r="C15" s="93" t="s">
        <v>149</v>
      </c>
      <c r="D15" s="94"/>
      <c r="E15" s="94"/>
      <c r="F15" s="95"/>
      <c r="G15" s="5"/>
    </row>
    <row r="16" spans="1:7" x14ac:dyDescent="0.25">
      <c r="A16" s="1"/>
      <c r="B16" s="6" t="s">
        <v>31</v>
      </c>
      <c r="C16" s="93" t="s">
        <v>151</v>
      </c>
      <c r="D16" s="94"/>
      <c r="E16" s="94"/>
      <c r="F16" s="95"/>
      <c r="G16" s="5"/>
    </row>
    <row r="17" spans="1:8" x14ac:dyDescent="0.25">
      <c r="A17" s="1"/>
      <c r="B17" s="6" t="s">
        <v>61</v>
      </c>
      <c r="C17" s="93" t="s">
        <v>152</v>
      </c>
      <c r="D17" s="94"/>
      <c r="E17" s="94"/>
      <c r="F17" s="95"/>
      <c r="G17" s="5"/>
    </row>
    <row r="18" spans="1:8" x14ac:dyDescent="0.25">
      <c r="A18" s="1"/>
      <c r="B18" s="6" t="s">
        <v>53</v>
      </c>
      <c r="C18" s="90" t="s">
        <v>45</v>
      </c>
      <c r="D18" s="91"/>
      <c r="E18" s="91"/>
      <c r="F18" s="92"/>
      <c r="G18" s="5"/>
    </row>
    <row r="19" spans="1:8" x14ac:dyDescent="0.25">
      <c r="A19" s="1"/>
      <c r="B19" s="6" t="s">
        <v>54</v>
      </c>
      <c r="C19" s="90" t="s">
        <v>46</v>
      </c>
      <c r="D19" s="91"/>
      <c r="E19" s="91"/>
      <c r="F19" s="92"/>
      <c r="G19" s="5"/>
    </row>
    <row r="20" spans="1:8" x14ac:dyDescent="0.25">
      <c r="A20" s="1"/>
      <c r="B20" s="6" t="s">
        <v>7</v>
      </c>
      <c r="C20" s="90" t="s">
        <v>10</v>
      </c>
      <c r="D20" s="91"/>
      <c r="E20" s="91"/>
      <c r="F20" s="92"/>
      <c r="G20" s="5"/>
    </row>
    <row r="21" spans="1:8" x14ac:dyDescent="0.25">
      <c r="A21" s="1"/>
      <c r="B21" s="6" t="s">
        <v>55</v>
      </c>
      <c r="C21" s="97" t="s">
        <v>12</v>
      </c>
      <c r="D21" s="98"/>
      <c r="E21" s="98"/>
      <c r="F21" s="99"/>
      <c r="G21" s="5"/>
    </row>
    <row r="22" spans="1:8" x14ac:dyDescent="0.25">
      <c r="A22" s="1"/>
      <c r="B22" s="6" t="s">
        <v>39</v>
      </c>
      <c r="C22" s="84" t="s">
        <v>153</v>
      </c>
      <c r="D22" s="85"/>
      <c r="E22" s="85"/>
      <c r="F22" s="86"/>
      <c r="G22" s="5"/>
    </row>
    <row r="23" spans="1:8" x14ac:dyDescent="0.25">
      <c r="A23" s="1"/>
      <c r="B23" s="6" t="s">
        <v>8</v>
      </c>
      <c r="C23" s="84" t="s">
        <v>112</v>
      </c>
      <c r="D23" s="85"/>
      <c r="E23" s="85"/>
      <c r="F23" s="86"/>
      <c r="G23" s="5"/>
    </row>
    <row r="24" spans="1:8" x14ac:dyDescent="0.25">
      <c r="A24" s="1"/>
      <c r="B24" s="6" t="s">
        <v>9</v>
      </c>
      <c r="C24" s="84" t="s">
        <v>154</v>
      </c>
      <c r="D24" s="85"/>
      <c r="E24" s="85"/>
      <c r="F24" s="86"/>
      <c r="G24" s="5"/>
    </row>
    <row r="25" spans="1:8" x14ac:dyDescent="0.25">
      <c r="A25" s="1"/>
      <c r="B25" s="6" t="s">
        <v>97</v>
      </c>
      <c r="C25" s="84" t="s">
        <v>91</v>
      </c>
      <c r="D25" s="85"/>
      <c r="E25" s="85"/>
      <c r="F25" s="86"/>
      <c r="G25" s="1"/>
    </row>
    <row r="26" spans="1:8" x14ac:dyDescent="0.25">
      <c r="A26" s="1"/>
      <c r="B26" s="6" t="s">
        <v>98</v>
      </c>
      <c r="C26" s="84" t="s">
        <v>40</v>
      </c>
      <c r="D26" s="85"/>
      <c r="E26" s="85"/>
      <c r="F26" s="86"/>
      <c r="G26" s="1"/>
    </row>
    <row r="27" spans="1:8" x14ac:dyDescent="0.25">
      <c r="A27" s="1"/>
      <c r="B27" s="6" t="s">
        <v>99</v>
      </c>
      <c r="C27" s="84" t="s">
        <v>41</v>
      </c>
      <c r="D27" s="85"/>
      <c r="E27" s="85"/>
      <c r="F27" s="86"/>
      <c r="G27" s="1"/>
    </row>
    <row r="28" spans="1:8" x14ac:dyDescent="0.25">
      <c r="A28" s="1"/>
      <c r="B28" s="6" t="s">
        <v>15</v>
      </c>
      <c r="C28" s="84" t="s">
        <v>42</v>
      </c>
      <c r="D28" s="85"/>
      <c r="E28" s="85"/>
      <c r="F28" s="86"/>
      <c r="G28" s="1"/>
      <c r="H28" s="2" t="s">
        <v>150</v>
      </c>
    </row>
    <row r="29" spans="1:8" x14ac:dyDescent="0.25">
      <c r="A29" s="1"/>
      <c r="B29" s="6" t="s">
        <v>33</v>
      </c>
      <c r="C29" s="84" t="s">
        <v>68</v>
      </c>
      <c r="D29" s="85"/>
      <c r="E29" s="85"/>
      <c r="F29" s="86"/>
      <c r="G29" s="1"/>
    </row>
    <row r="30" spans="1:8" x14ac:dyDescent="0.25">
      <c r="A30" s="1"/>
      <c r="B30" s="6" t="s">
        <v>34</v>
      </c>
      <c r="C30" s="84" t="s">
        <v>32</v>
      </c>
      <c r="D30" s="85"/>
      <c r="E30" s="85"/>
      <c r="F30" s="86"/>
      <c r="G30" s="1"/>
    </row>
    <row r="31" spans="1:8" x14ac:dyDescent="0.25">
      <c r="A31" s="1"/>
      <c r="B31" s="6" t="s">
        <v>100</v>
      </c>
      <c r="C31" s="87" t="s">
        <v>52</v>
      </c>
      <c r="D31" s="88"/>
      <c r="E31" s="88"/>
      <c r="F31" s="89"/>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aSWRwUUVCnFVFiyIgtsdSseUJbwT1HlMmbA8AhT8d0OsZw7ld0iVcMPWVWSehhkOUIkQHzJ7qj9XGpIHpHELw==" saltValue="u/kvYALuLnD/TwUM2gQMtg=="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58</v>
      </c>
      <c r="C3" s="105"/>
      <c r="D3" s="105"/>
      <c r="E3" s="1"/>
    </row>
    <row r="4" spans="1:5" ht="15" customHeight="1" x14ac:dyDescent="0.25">
      <c r="A4" s="1"/>
      <c r="B4" s="105"/>
      <c r="C4" s="105"/>
      <c r="D4" s="10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9" t="s">
        <v>165</v>
      </c>
      <c r="C8" s="110"/>
      <c r="D8" s="111"/>
      <c r="E8" s="1"/>
    </row>
    <row r="9" spans="1:5" ht="15" customHeight="1" x14ac:dyDescent="0.25">
      <c r="A9" s="1"/>
      <c r="B9" s="27" t="s">
        <v>28</v>
      </c>
      <c r="C9" s="67" t="s">
        <v>166</v>
      </c>
      <c r="D9" s="11"/>
      <c r="E9" s="1"/>
    </row>
    <row r="10" spans="1:5" ht="15" customHeight="1" x14ac:dyDescent="0.25">
      <c r="A10" s="1"/>
      <c r="B10" s="72" t="s">
        <v>226</v>
      </c>
      <c r="C10" s="73">
        <v>703706</v>
      </c>
      <c r="D10" s="14" t="s">
        <v>3</v>
      </c>
      <c r="E10" s="1"/>
    </row>
    <row r="11" spans="1:5" ht="15" customHeight="1" x14ac:dyDescent="0.25">
      <c r="A11" s="1"/>
      <c r="B11" s="72" t="s">
        <v>227</v>
      </c>
      <c r="C11" s="73">
        <v>75581</v>
      </c>
      <c r="D11" s="14" t="s">
        <v>3</v>
      </c>
      <c r="E11" s="1"/>
    </row>
    <row r="12" spans="1:5" ht="25.5" x14ac:dyDescent="0.25">
      <c r="A12" s="1"/>
      <c r="B12" s="72" t="s">
        <v>228</v>
      </c>
      <c r="C12" s="73">
        <v>1570623</v>
      </c>
      <c r="D12" s="14" t="s">
        <v>3</v>
      </c>
      <c r="E12" s="1"/>
    </row>
    <row r="13" spans="1:5" x14ac:dyDescent="0.25">
      <c r="A13" s="1"/>
      <c r="B13" s="72" t="s">
        <v>229</v>
      </c>
      <c r="C13" s="73">
        <v>253859</v>
      </c>
      <c r="D13" s="14" t="s">
        <v>3</v>
      </c>
      <c r="E13" s="1"/>
    </row>
    <row r="14" spans="1:5" x14ac:dyDescent="0.25">
      <c r="A14" s="1"/>
      <c r="B14" s="72" t="s">
        <v>230</v>
      </c>
      <c r="C14" s="73">
        <v>471009</v>
      </c>
      <c r="D14" s="14" t="s">
        <v>3</v>
      </c>
      <c r="E14" s="1"/>
    </row>
    <row r="15" spans="1:5" x14ac:dyDescent="0.25">
      <c r="A15" s="1"/>
      <c r="B15" s="72" t="s">
        <v>231</v>
      </c>
      <c r="C15" s="73">
        <v>16749.68</v>
      </c>
      <c r="D15" s="14" t="s">
        <v>3</v>
      </c>
      <c r="E15" s="1"/>
    </row>
    <row r="16" spans="1:5" x14ac:dyDescent="0.25">
      <c r="A16" s="1"/>
      <c r="B16" s="72"/>
      <c r="C16" s="73"/>
      <c r="D16" s="14" t="s">
        <v>3</v>
      </c>
      <c r="E16" s="1"/>
    </row>
    <row r="17" spans="1:5" x14ac:dyDescent="0.25">
      <c r="A17" s="1"/>
      <c r="B17" s="72"/>
      <c r="C17" s="73"/>
      <c r="D17" s="14" t="s">
        <v>3</v>
      </c>
      <c r="E17" s="1"/>
    </row>
    <row r="18" spans="1:5" x14ac:dyDescent="0.25">
      <c r="A18" s="1"/>
      <c r="B18" s="72"/>
      <c r="C18" s="73"/>
      <c r="D18" s="14" t="s">
        <v>3</v>
      </c>
      <c r="E18" s="1"/>
    </row>
    <row r="19" spans="1:5" x14ac:dyDescent="0.25">
      <c r="A19" s="1"/>
      <c r="B19" s="72"/>
      <c r="C19" s="73"/>
      <c r="D19" s="14" t="s">
        <v>3</v>
      </c>
      <c r="E19" s="1"/>
    </row>
    <row r="20" spans="1:5" x14ac:dyDescent="0.25">
      <c r="A20" s="1"/>
      <c r="B20" s="33" t="s">
        <v>167</v>
      </c>
      <c r="C20" s="12">
        <f>SUM(C10:C19)</f>
        <v>3091527.6800000002</v>
      </c>
      <c r="D20" s="13" t="s">
        <v>3</v>
      </c>
      <c r="E20" s="1"/>
    </row>
    <row r="21" spans="1:5" x14ac:dyDescent="0.25">
      <c r="A21" s="1"/>
      <c r="B21" s="33" t="s">
        <v>168</v>
      </c>
      <c r="C21" s="12">
        <f>C20*(1+'Fane 15. Nøgletal'!C10)^2</f>
        <v>3515053.6476756996</v>
      </c>
      <c r="D21" s="13" t="s">
        <v>3</v>
      </c>
      <c r="E21" s="1"/>
    </row>
    <row r="22" spans="1:5" x14ac:dyDescent="0.25">
      <c r="A22" s="1"/>
      <c r="B22" s="16"/>
      <c r="C22" s="15"/>
      <c r="D22" s="15"/>
      <c r="E22" s="1"/>
    </row>
    <row r="23" spans="1:5" x14ac:dyDescent="0.25">
      <c r="A23" s="1"/>
      <c r="B23" s="16"/>
      <c r="C23" s="15"/>
      <c r="D23" s="15"/>
      <c r="E23" s="1"/>
    </row>
    <row r="24" spans="1:5" x14ac:dyDescent="0.25">
      <c r="A24" s="1"/>
      <c r="B24" s="109" t="s">
        <v>60</v>
      </c>
      <c r="C24" s="110"/>
      <c r="D24" s="111"/>
      <c r="E24" s="1"/>
    </row>
    <row r="25" spans="1:5" x14ac:dyDescent="0.25">
      <c r="A25" s="1"/>
      <c r="B25" s="37" t="s">
        <v>72</v>
      </c>
      <c r="C25" s="9">
        <v>0</v>
      </c>
      <c r="D25" s="14" t="s">
        <v>3</v>
      </c>
      <c r="E25" s="1"/>
    </row>
    <row r="26" spans="1:5" x14ac:dyDescent="0.25">
      <c r="A26" s="1"/>
      <c r="B26" s="37" t="s">
        <v>83</v>
      </c>
      <c r="C26" s="9">
        <v>0</v>
      </c>
      <c r="D26" s="14" t="s">
        <v>3</v>
      </c>
      <c r="E26" s="1"/>
    </row>
    <row r="27" spans="1:5" x14ac:dyDescent="0.25">
      <c r="A27" s="1"/>
      <c r="B27" s="37" t="s">
        <v>148</v>
      </c>
      <c r="C27" s="9">
        <v>0</v>
      </c>
      <c r="D27" s="14" t="s">
        <v>3</v>
      </c>
      <c r="E27" s="1"/>
    </row>
    <row r="28" spans="1:5" x14ac:dyDescent="0.25">
      <c r="A28" s="1"/>
      <c r="B28" s="34" t="s">
        <v>169</v>
      </c>
      <c r="C28" s="9">
        <v>0</v>
      </c>
      <c r="D28" s="36" t="s">
        <v>3</v>
      </c>
      <c r="E28" s="1"/>
    </row>
    <row r="29" spans="1:5" x14ac:dyDescent="0.25">
      <c r="A29" s="1"/>
      <c r="B29" s="109"/>
      <c r="C29" s="110"/>
      <c r="D29" s="111"/>
      <c r="E29" s="1"/>
    </row>
    <row r="30" spans="1:5" x14ac:dyDescent="0.25">
      <c r="A30" s="1"/>
      <c r="B30" s="1"/>
      <c r="C30" s="1"/>
      <c r="D30" s="1"/>
      <c r="E30" s="1"/>
    </row>
    <row r="31" spans="1:5" x14ac:dyDescent="0.25">
      <c r="A31" s="1"/>
      <c r="B31" s="1"/>
      <c r="C31" s="1"/>
      <c r="D31" s="1"/>
      <c r="E31" s="1"/>
    </row>
    <row r="32" spans="1:5" x14ac:dyDescent="0.25">
      <c r="A32" s="1"/>
      <c r="B32" s="109" t="s">
        <v>47</v>
      </c>
      <c r="C32" s="110"/>
      <c r="D32" s="111"/>
      <c r="E32" s="1"/>
    </row>
    <row r="33" spans="1:5" x14ac:dyDescent="0.25">
      <c r="A33" s="1"/>
      <c r="B33" s="37" t="s">
        <v>72</v>
      </c>
      <c r="C33" s="9">
        <v>0</v>
      </c>
      <c r="D33" s="14" t="s">
        <v>3</v>
      </c>
      <c r="E33" s="1"/>
    </row>
    <row r="34" spans="1:5" x14ac:dyDescent="0.25">
      <c r="A34" s="1"/>
      <c r="B34" s="37" t="s">
        <v>83</v>
      </c>
      <c r="C34" s="9">
        <v>0</v>
      </c>
      <c r="D34" s="14" t="s">
        <v>3</v>
      </c>
      <c r="E34" s="1"/>
    </row>
    <row r="35" spans="1:5" x14ac:dyDescent="0.25">
      <c r="A35" s="1"/>
      <c r="B35" s="37" t="s">
        <v>148</v>
      </c>
      <c r="C35" s="9">
        <v>0</v>
      </c>
      <c r="D35" s="14" t="s">
        <v>3</v>
      </c>
      <c r="E35" s="1"/>
    </row>
    <row r="36" spans="1:5" x14ac:dyDescent="0.25">
      <c r="A36" s="1"/>
      <c r="B36" s="34" t="s">
        <v>169</v>
      </c>
      <c r="C36" s="9">
        <v>0</v>
      </c>
      <c r="D36" s="36" t="s">
        <v>3</v>
      </c>
      <c r="E36" s="1"/>
    </row>
    <row r="37" spans="1:5" x14ac:dyDescent="0.25">
      <c r="A37" s="1"/>
      <c r="B37" s="109"/>
      <c r="C37" s="110"/>
      <c r="D37" s="11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E45F/y9Rx0xyKmSDbbFCTfDqN9zqhVQgMvz2e0B2baoGdoKG4Tk2cYheXTQ76wQvHIbljigw2rlbniY6DaKIbg==" saltValue="wQzwqRFQSjfaNfxA4AmU0Q=="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201</v>
      </c>
      <c r="C3" s="107"/>
      <c r="D3" s="107"/>
      <c r="E3" s="1"/>
    </row>
    <row r="4" spans="1:5" ht="15" customHeight="1" x14ac:dyDescent="0.25">
      <c r="A4" s="1"/>
      <c r="B4" s="107"/>
      <c r="C4" s="107"/>
      <c r="D4" s="107"/>
      <c r="E4" s="1"/>
    </row>
    <row r="5" spans="1:5" ht="15" customHeight="1" x14ac:dyDescent="0.25">
      <c r="A5" s="1"/>
      <c r="B5" s="107"/>
      <c r="C5" s="107"/>
      <c r="D5" s="107"/>
      <c r="E5" s="1"/>
    </row>
    <row r="6" spans="1:5" ht="15" customHeight="1" x14ac:dyDescent="0.25">
      <c r="A6" s="1"/>
      <c r="B6" s="76"/>
      <c r="C6" s="76"/>
      <c r="D6" s="76"/>
      <c r="E6" s="1"/>
    </row>
    <row r="7" spans="1:5" x14ac:dyDescent="0.25">
      <c r="A7" s="1"/>
      <c r="B7" s="1"/>
      <c r="C7" s="1"/>
      <c r="D7" s="1"/>
      <c r="E7" s="1"/>
    </row>
    <row r="8" spans="1:5" x14ac:dyDescent="0.25">
      <c r="A8" s="1"/>
      <c r="B8" s="109" t="s">
        <v>77</v>
      </c>
      <c r="C8" s="110"/>
      <c r="D8" s="111"/>
      <c r="E8" s="1"/>
    </row>
    <row r="9" spans="1:5" x14ac:dyDescent="0.25">
      <c r="A9" s="1"/>
      <c r="B9" s="65" t="s">
        <v>204</v>
      </c>
      <c r="C9" s="9">
        <v>7157865.9684479982</v>
      </c>
      <c r="D9" s="14" t="s">
        <v>3</v>
      </c>
      <c r="E9" s="1"/>
    </row>
    <row r="10" spans="1:5" x14ac:dyDescent="0.25">
      <c r="A10" s="1"/>
      <c r="B10" s="33"/>
      <c r="C10" s="28"/>
      <c r="D10" s="19"/>
      <c r="E10" s="1"/>
    </row>
    <row r="11" spans="1:5" ht="53.25" customHeight="1" x14ac:dyDescent="0.25">
      <c r="A11" s="1"/>
      <c r="B11" s="120" t="s">
        <v>212</v>
      </c>
      <c r="C11" s="121"/>
      <c r="D11" s="122"/>
      <c r="E11" s="1"/>
    </row>
    <row r="12" spans="1:5" x14ac:dyDescent="0.25">
      <c r="A12" s="1"/>
      <c r="B12" s="1"/>
      <c r="C12" s="1"/>
      <c r="D12" s="1"/>
      <c r="E12" s="1"/>
    </row>
    <row r="13" spans="1:5" x14ac:dyDescent="0.25">
      <c r="A13" s="1"/>
      <c r="B13" s="109" t="s">
        <v>78</v>
      </c>
      <c r="C13" s="110"/>
      <c r="D13" s="111"/>
      <c r="E13" s="1"/>
    </row>
    <row r="14" spans="1:5" x14ac:dyDescent="0.25">
      <c r="A14" s="1"/>
      <c r="B14" s="65" t="s">
        <v>202</v>
      </c>
      <c r="C14" s="9">
        <v>0</v>
      </c>
      <c r="D14" s="14" t="s">
        <v>3</v>
      </c>
      <c r="E14" s="1"/>
    </row>
    <row r="15" spans="1:5" x14ac:dyDescent="0.25">
      <c r="A15" s="1"/>
      <c r="B15" s="65" t="s">
        <v>203</v>
      </c>
      <c r="C15" s="9">
        <v>0</v>
      </c>
      <c r="D15" s="14" t="s">
        <v>3</v>
      </c>
      <c r="E15" s="1"/>
    </row>
    <row r="16" spans="1:5" x14ac:dyDescent="0.25">
      <c r="A16" s="1"/>
      <c r="B16" s="33"/>
      <c r="C16" s="28"/>
      <c r="D16" s="19"/>
      <c r="E16" s="1"/>
    </row>
    <row r="17" spans="1:5" ht="29.25" customHeight="1" x14ac:dyDescent="0.25">
      <c r="A17" s="1"/>
      <c r="B17" s="120" t="s">
        <v>121</v>
      </c>
      <c r="C17" s="121"/>
      <c r="D17" s="122"/>
      <c r="E17" s="1"/>
    </row>
    <row r="18" spans="1:5" x14ac:dyDescent="0.25">
      <c r="A18" s="1"/>
      <c r="B18" s="1"/>
      <c r="C18" s="1"/>
      <c r="D18" s="1"/>
      <c r="E18" s="1"/>
    </row>
    <row r="19" spans="1:5" x14ac:dyDescent="0.25">
      <c r="A19" s="1"/>
      <c r="B19" s="77" t="s">
        <v>205</v>
      </c>
      <c r="C19" s="78"/>
      <c r="D19" s="79"/>
      <c r="E19" s="1"/>
    </row>
    <row r="20" spans="1:5" x14ac:dyDescent="0.25">
      <c r="A20" s="1"/>
      <c r="B20" s="65" t="s">
        <v>206</v>
      </c>
      <c r="C20" s="9">
        <v>79797008.860987961</v>
      </c>
      <c r="D20" s="14" t="s">
        <v>3</v>
      </c>
      <c r="E20" s="1"/>
    </row>
    <row r="21" spans="1:5" x14ac:dyDescent="0.25">
      <c r="A21" s="1"/>
      <c r="B21" s="65" t="s">
        <v>207</v>
      </c>
      <c r="C21" s="9">
        <v>80625184.469999999</v>
      </c>
      <c r="D21" s="14" t="s">
        <v>3</v>
      </c>
      <c r="E21" s="1"/>
    </row>
    <row r="22" spans="1:5" x14ac:dyDescent="0.25">
      <c r="A22" s="1"/>
      <c r="B22" s="65" t="s">
        <v>29</v>
      </c>
      <c r="C22" s="9">
        <v>0</v>
      </c>
      <c r="D22" s="14" t="s">
        <v>3</v>
      </c>
      <c r="E22" s="1"/>
    </row>
    <row r="23" spans="1:5" x14ac:dyDescent="0.25">
      <c r="A23" s="1"/>
      <c r="B23" s="83" t="s">
        <v>208</v>
      </c>
      <c r="C23" s="57">
        <f>C20-C21-C22</f>
        <v>-828175.60901203752</v>
      </c>
      <c r="D23" s="17" t="s">
        <v>3</v>
      </c>
      <c r="E23" s="1"/>
    </row>
    <row r="24" spans="1:5" x14ac:dyDescent="0.25">
      <c r="A24" s="1"/>
      <c r="B24" s="33"/>
      <c r="C24" s="28"/>
      <c r="D24" s="19"/>
      <c r="E24" s="1"/>
    </row>
    <row r="25" spans="1:5" x14ac:dyDescent="0.25">
      <c r="A25" s="1"/>
      <c r="B25" s="1"/>
      <c r="C25" s="1"/>
      <c r="D25" s="1"/>
      <c r="E25" s="1"/>
    </row>
    <row r="26" spans="1:5" x14ac:dyDescent="0.25">
      <c r="A26" s="1"/>
      <c r="B26" s="109" t="s">
        <v>209</v>
      </c>
      <c r="C26" s="110"/>
      <c r="D26" s="111"/>
      <c r="E26" s="1"/>
    </row>
    <row r="27" spans="1:5" x14ac:dyDescent="0.25">
      <c r="A27" s="1"/>
      <c r="B27" s="83" t="s">
        <v>210</v>
      </c>
      <c r="C27" s="57">
        <f>IF(AND(C15&lt;0,C23&gt;0,ABS(SUM(C14:C15))&lt;C23),ABS(C14),IF(AND(C15&lt;0,C23&gt;0,ABS(SUM(C14:C15))&gt;C23),SUM(C14,C23),C15))</f>
        <v>0</v>
      </c>
      <c r="D27" s="17" t="s">
        <v>3</v>
      </c>
      <c r="E27" s="1"/>
    </row>
    <row r="28" spans="1:5" x14ac:dyDescent="0.25">
      <c r="A28" s="1"/>
      <c r="B28" s="109"/>
      <c r="C28" s="110"/>
      <c r="D28" s="111"/>
      <c r="E28" s="1"/>
    </row>
    <row r="29" spans="1:5" x14ac:dyDescent="0.25">
      <c r="A29" s="1"/>
      <c r="B29" s="1"/>
      <c r="C29" s="1"/>
      <c r="D29" s="1"/>
      <c r="E29" s="1"/>
    </row>
    <row r="30" spans="1:5" x14ac:dyDescent="0.25">
      <c r="A30" s="1"/>
      <c r="B30" s="109" t="s">
        <v>211</v>
      </c>
      <c r="C30" s="110"/>
      <c r="D30" s="111"/>
      <c r="E30" s="1"/>
    </row>
    <row r="31" spans="1:5" x14ac:dyDescent="0.25">
      <c r="A31" s="1"/>
      <c r="B31" s="66" t="s">
        <v>69</v>
      </c>
      <c r="C31" s="58">
        <f>IF(AND(C9&gt;0,(C9+C23)&gt;0),0,IF(AND(C9&gt;0,(C9+C23)&lt;0),(C9+C23),IF(AND(C9&lt;0,C23&lt;0),C23,0)))</f>
        <v>0</v>
      </c>
      <c r="D31" s="14" t="s">
        <v>3</v>
      </c>
      <c r="E31" s="1"/>
    </row>
    <row r="32" spans="1:5" x14ac:dyDescent="0.25">
      <c r="A32" s="1"/>
      <c r="B32" s="66" t="s">
        <v>49</v>
      </c>
      <c r="C32" s="9">
        <v>2</v>
      </c>
      <c r="D32" s="14" t="s">
        <v>20</v>
      </c>
      <c r="E32" s="1"/>
    </row>
    <row r="33" spans="1:5" x14ac:dyDescent="0.25">
      <c r="A33" s="1"/>
      <c r="B33" s="67" t="s">
        <v>70</v>
      </c>
      <c r="C33" s="57">
        <f>C31/C32</f>
        <v>0</v>
      </c>
      <c r="D33" s="17" t="s">
        <v>3</v>
      </c>
      <c r="E33" s="1"/>
    </row>
    <row r="34" spans="1:5" x14ac:dyDescent="0.25">
      <c r="A34" s="1"/>
      <c r="B34" s="117"/>
      <c r="C34" s="118"/>
      <c r="D34" s="119"/>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JXpfglG3c78BuOA4DPaVTsMd6jy3tfNnIosObeeQqX/1Cm5+BML6/AYnTLg7iqXhz0wwAmwOIWmsfnrgD4zZ+g==" saltValue="Qb+2mYcqGTX1QagXhRLQqg=="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7" t="s">
        <v>101</v>
      </c>
      <c r="C3" s="107"/>
      <c r="D3" s="107"/>
      <c r="E3" s="1"/>
    </row>
    <row r="4" spans="1:5" ht="15" customHeight="1" x14ac:dyDescent="0.25">
      <c r="A4" s="1"/>
      <c r="B4" s="107"/>
      <c r="C4" s="107"/>
      <c r="D4" s="107"/>
      <c r="E4" s="1"/>
    </row>
    <row r="5" spans="1:5" x14ac:dyDescent="0.25">
      <c r="A5" s="1"/>
      <c r="B5" s="107"/>
      <c r="C5" s="107"/>
      <c r="D5" s="107"/>
      <c r="E5" s="1"/>
    </row>
    <row r="6" spans="1:5" x14ac:dyDescent="0.25">
      <c r="A6" s="1"/>
      <c r="B6" s="1"/>
      <c r="C6" s="1"/>
      <c r="D6" s="1"/>
      <c r="E6" s="1"/>
    </row>
    <row r="7" spans="1:5" x14ac:dyDescent="0.25">
      <c r="A7" s="1"/>
      <c r="B7" s="1"/>
      <c r="C7" s="1"/>
      <c r="D7" s="1"/>
      <c r="E7" s="1"/>
    </row>
    <row r="8" spans="1:5" x14ac:dyDescent="0.25">
      <c r="A8" s="1"/>
      <c r="B8" s="109" t="s">
        <v>120</v>
      </c>
      <c r="C8" s="110"/>
      <c r="D8" s="111"/>
      <c r="E8" s="1"/>
    </row>
    <row r="9" spans="1:5" ht="15" customHeight="1" x14ac:dyDescent="0.25">
      <c r="A9" s="1"/>
      <c r="B9" s="123" t="s">
        <v>102</v>
      </c>
      <c r="C9" s="124"/>
      <c r="D9" s="125"/>
      <c r="E9" s="1"/>
    </row>
    <row r="10" spans="1:5" x14ac:dyDescent="0.25">
      <c r="A10" s="1"/>
      <c r="B10" s="68" t="s">
        <v>103</v>
      </c>
      <c r="C10" s="9">
        <v>0</v>
      </c>
      <c r="D10" s="9" t="s">
        <v>3</v>
      </c>
      <c r="E10" s="1"/>
    </row>
    <row r="11" spans="1:5" x14ac:dyDescent="0.25">
      <c r="A11" s="1"/>
      <c r="B11" s="68" t="s">
        <v>104</v>
      </c>
      <c r="C11" s="9">
        <v>0</v>
      </c>
      <c r="D11" s="9" t="s">
        <v>3</v>
      </c>
      <c r="E11" s="1"/>
    </row>
    <row r="12" spans="1:5" x14ac:dyDescent="0.25">
      <c r="A12" s="1"/>
      <c r="B12" s="68" t="s">
        <v>105</v>
      </c>
      <c r="C12" s="9">
        <v>0</v>
      </c>
      <c r="D12" s="9" t="s">
        <v>3</v>
      </c>
      <c r="E12" s="1"/>
    </row>
    <row r="13" spans="1:5" x14ac:dyDescent="0.25">
      <c r="A13" s="1"/>
      <c r="B13" s="68" t="s">
        <v>106</v>
      </c>
      <c r="C13" s="9">
        <v>0</v>
      </c>
      <c r="D13" s="9" t="s">
        <v>3</v>
      </c>
      <c r="E13" s="1"/>
    </row>
    <row r="14" spans="1:5" x14ac:dyDescent="0.25">
      <c r="A14" s="1"/>
      <c r="B14" s="68" t="s">
        <v>107</v>
      </c>
      <c r="C14" s="9">
        <v>0</v>
      </c>
      <c r="D14" s="9" t="s">
        <v>3</v>
      </c>
      <c r="E14" s="1"/>
    </row>
    <row r="15" spans="1:5" x14ac:dyDescent="0.25">
      <c r="A15" s="1"/>
      <c r="B15" s="68" t="s">
        <v>108</v>
      </c>
      <c r="C15" s="9">
        <v>0</v>
      </c>
      <c r="D15" s="9" t="s">
        <v>3</v>
      </c>
      <c r="E15" s="1"/>
    </row>
    <row r="16" spans="1:5" x14ac:dyDescent="0.25">
      <c r="A16" s="1"/>
      <c r="B16" s="68" t="s">
        <v>109</v>
      </c>
      <c r="C16" s="9">
        <v>0</v>
      </c>
      <c r="D16" s="9" t="s">
        <v>3</v>
      </c>
      <c r="E16" s="1"/>
    </row>
    <row r="17" spans="1:5" x14ac:dyDescent="0.25">
      <c r="A17" s="1"/>
      <c r="B17" s="68" t="s">
        <v>110</v>
      </c>
      <c r="C17" s="9">
        <v>0</v>
      </c>
      <c r="D17" s="9" t="s">
        <v>3</v>
      </c>
      <c r="E17" s="1"/>
    </row>
    <row r="18" spans="1:5" x14ac:dyDescent="0.25">
      <c r="A18" s="1"/>
      <c r="B18" s="77"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HClj5MTpVdJ+eYPmZAcsLDk36DzT7aAPlmQ9NNvkAGKsJEy/bOQi5TZrThMmJ9cPNlExLCmHXUaHEJjrwQOscA==" saltValue="coZ5LXN8BfeQDuQo9hFLMQ=="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170</v>
      </c>
      <c r="C3" s="107"/>
      <c r="D3" s="107"/>
      <c r="E3" s="1"/>
    </row>
    <row r="4" spans="1:5" ht="15" customHeight="1" x14ac:dyDescent="0.25">
      <c r="A4" s="1"/>
      <c r="B4" s="107"/>
      <c r="C4" s="107"/>
      <c r="D4" s="107"/>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9" t="s">
        <v>171</v>
      </c>
      <c r="C8" s="110"/>
      <c r="D8" s="111"/>
      <c r="E8" s="1"/>
    </row>
    <row r="9" spans="1:5" ht="26.25" x14ac:dyDescent="0.25">
      <c r="A9" s="1"/>
      <c r="B9" s="80" t="s">
        <v>215</v>
      </c>
      <c r="C9" s="7">
        <v>0</v>
      </c>
      <c r="D9" s="8" t="s">
        <v>3</v>
      </c>
      <c r="E9" s="1"/>
    </row>
    <row r="10" spans="1:5" ht="14.25" customHeight="1" x14ac:dyDescent="0.25">
      <c r="A10" s="1"/>
      <c r="B10" s="65" t="s">
        <v>172</v>
      </c>
      <c r="C10" s="7">
        <v>0</v>
      </c>
      <c r="D10" s="8" t="s">
        <v>3</v>
      </c>
      <c r="E10" s="1"/>
    </row>
    <row r="11" spans="1:5" ht="14.25" customHeight="1" x14ac:dyDescent="0.25">
      <c r="A11" s="1"/>
      <c r="B11" s="83" t="s">
        <v>48</v>
      </c>
      <c r="C11" s="10">
        <f>C10-C9</f>
        <v>0</v>
      </c>
      <c r="D11" s="11" t="s">
        <v>3</v>
      </c>
      <c r="E11" s="1"/>
    </row>
    <row r="12" spans="1:5" ht="14.25" customHeight="1" x14ac:dyDescent="0.25">
      <c r="A12" s="1"/>
      <c r="B12" s="109" t="s">
        <v>217</v>
      </c>
      <c r="C12" s="110"/>
      <c r="D12" s="111"/>
      <c r="E12" s="1"/>
    </row>
    <row r="13" spans="1:5" ht="26.25" x14ac:dyDescent="0.25">
      <c r="A13" s="1"/>
      <c r="B13" s="80" t="s">
        <v>216</v>
      </c>
      <c r="C13" s="7">
        <v>0</v>
      </c>
      <c r="D13" s="8" t="s">
        <v>3</v>
      </c>
      <c r="E13" s="1"/>
    </row>
    <row r="14" spans="1:5" ht="14.25" customHeight="1" x14ac:dyDescent="0.25">
      <c r="A14" s="1"/>
      <c r="B14" s="65" t="s">
        <v>173</v>
      </c>
      <c r="C14" s="7">
        <v>0</v>
      </c>
      <c r="D14" s="8" t="s">
        <v>3</v>
      </c>
      <c r="E14" s="1"/>
    </row>
    <row r="15" spans="1:5" ht="14.25" customHeight="1" x14ac:dyDescent="0.25">
      <c r="A15" s="1"/>
      <c r="B15" s="83" t="s">
        <v>48</v>
      </c>
      <c r="C15" s="10">
        <f>C14-C13</f>
        <v>0</v>
      </c>
      <c r="D15" s="11" t="s">
        <v>3</v>
      </c>
      <c r="E15" s="1"/>
    </row>
    <row r="16" spans="1:5" ht="14.25" customHeight="1" x14ac:dyDescent="0.25">
      <c r="A16" s="1"/>
      <c r="B16" s="33" t="s">
        <v>174</v>
      </c>
      <c r="C16" s="12">
        <f>C11+C15</f>
        <v>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pORObyCnnH8kbxmZXCdynHYT29Jf7GHvhfDae+r7g8HbSkUIRukCXGHTY0u6q8/kqtv8JKYIuUS5Yv/7D+9elQ==" saltValue="gIUdo6AaCaSKk+W6OjWB5A=="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5" t="s">
        <v>113</v>
      </c>
      <c r="C3" s="105"/>
      <c r="D3" s="105"/>
      <c r="E3" s="105"/>
      <c r="F3" s="105"/>
      <c r="G3" s="105"/>
      <c r="H3" s="105"/>
      <c r="I3" s="105"/>
      <c r="J3" s="105"/>
      <c r="K3" s="105"/>
      <c r="L3" s="1"/>
    </row>
    <row r="4" spans="1:12" ht="15" customHeight="1" x14ac:dyDescent="0.25">
      <c r="A4" s="1"/>
      <c r="B4" s="105"/>
      <c r="C4" s="105"/>
      <c r="D4" s="105"/>
      <c r="E4" s="105"/>
      <c r="F4" s="105"/>
      <c r="G4" s="105"/>
      <c r="H4" s="105"/>
      <c r="I4" s="105"/>
      <c r="J4" s="105"/>
      <c r="K4" s="105"/>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9" t="s">
        <v>86</v>
      </c>
      <c r="C8" s="110"/>
      <c r="D8" s="110"/>
      <c r="E8" s="110"/>
      <c r="F8" s="110"/>
      <c r="G8" s="110"/>
      <c r="H8" s="110"/>
      <c r="I8" s="110"/>
      <c r="J8" s="110"/>
      <c r="K8" s="111"/>
      <c r="L8" s="1"/>
    </row>
    <row r="9" spans="1:12" ht="39.75" customHeight="1" x14ac:dyDescent="0.25">
      <c r="A9" s="1"/>
      <c r="B9" s="18" t="s">
        <v>0</v>
      </c>
      <c r="C9" s="18" t="s">
        <v>1</v>
      </c>
      <c r="D9" s="126" t="s">
        <v>96</v>
      </c>
      <c r="E9" s="127"/>
      <c r="F9" s="126" t="s">
        <v>2</v>
      </c>
      <c r="G9" s="127"/>
      <c r="H9" s="126" t="s">
        <v>95</v>
      </c>
      <c r="I9" s="127"/>
      <c r="J9" s="126" t="s">
        <v>26</v>
      </c>
      <c r="K9" s="127"/>
      <c r="L9" s="1"/>
    </row>
    <row r="10" spans="1:12" x14ac:dyDescent="0.25">
      <c r="A10" s="1"/>
      <c r="B10" s="68" t="s">
        <v>222</v>
      </c>
      <c r="C10" s="42">
        <v>0</v>
      </c>
      <c r="D10" s="9">
        <v>0</v>
      </c>
      <c r="E10" s="14" t="s">
        <v>3</v>
      </c>
      <c r="F10" s="9">
        <f>IFERROR(D10/C10,0)</f>
        <v>0</v>
      </c>
      <c r="G10" s="14" t="s">
        <v>3</v>
      </c>
      <c r="H10" s="38">
        <v>0</v>
      </c>
      <c r="I10" s="14" t="s">
        <v>3</v>
      </c>
      <c r="J10" s="38">
        <v>0</v>
      </c>
      <c r="K10" s="14" t="s">
        <v>3</v>
      </c>
      <c r="L10" s="1"/>
    </row>
    <row r="11" spans="1:12" x14ac:dyDescent="0.25">
      <c r="A11" s="1"/>
      <c r="B11" s="77" t="s">
        <v>219</v>
      </c>
      <c r="C11" s="78"/>
      <c r="D11" s="79"/>
      <c r="E11" s="79"/>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5vzbwXiVGibmQmKLPma8iD/a4qV8QTnB5obNwNz41Qyeg8/dW33Ch4SVKBU0+53ZLUEqbHlExzdsbrtkPX0xuw==" saltValue="UUmn/VXaDYs2E0upu1CE5w=="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114</v>
      </c>
      <c r="C3" s="105"/>
      <c r="D3" s="105"/>
      <c r="E3" s="105"/>
      <c r="F3" s="105"/>
      <c r="G3" s="1"/>
    </row>
    <row r="4" spans="1:7" ht="15" customHeight="1" x14ac:dyDescent="0.25">
      <c r="A4" s="1"/>
      <c r="B4" s="105"/>
      <c r="C4" s="105"/>
      <c r="D4" s="105"/>
      <c r="E4" s="105"/>
      <c r="F4" s="10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1" t="s">
        <v>17</v>
      </c>
      <c r="C9" s="83" t="s">
        <v>11</v>
      </c>
      <c r="D9" s="82"/>
      <c r="E9" s="83"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233</v>
      </c>
      <c r="C11" s="21">
        <v>21446</v>
      </c>
      <c r="D11" s="14" t="s">
        <v>3</v>
      </c>
      <c r="E11" s="9">
        <v>325875</v>
      </c>
      <c r="F11" s="14" t="s">
        <v>3</v>
      </c>
      <c r="G11" s="1"/>
    </row>
    <row r="12" spans="1:7" x14ac:dyDescent="0.25">
      <c r="A12" s="1"/>
      <c r="B12" s="24" t="s">
        <v>234</v>
      </c>
      <c r="C12" s="21">
        <v>0</v>
      </c>
      <c r="D12" s="14" t="s">
        <v>3</v>
      </c>
      <c r="E12" s="9">
        <v>74490</v>
      </c>
      <c r="F12" s="14" t="s">
        <v>3</v>
      </c>
      <c r="G12" s="1"/>
    </row>
    <row r="13" spans="1:7" x14ac:dyDescent="0.25">
      <c r="A13" s="1"/>
      <c r="B13" s="24" t="s">
        <v>235</v>
      </c>
      <c r="C13" s="21">
        <v>242630</v>
      </c>
      <c r="D13" s="14" t="s">
        <v>3</v>
      </c>
      <c r="E13" s="9">
        <v>225636</v>
      </c>
      <c r="F13" s="14" t="s">
        <v>3</v>
      </c>
      <c r="G13" s="1"/>
    </row>
    <row r="14" spans="1:7" x14ac:dyDescent="0.25">
      <c r="A14" s="1"/>
      <c r="B14" s="24"/>
      <c r="C14" s="21"/>
      <c r="D14" s="14" t="s">
        <v>3</v>
      </c>
      <c r="E14" s="9"/>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264076</v>
      </c>
      <c r="D19" s="13" t="s">
        <v>3</v>
      </c>
      <c r="E19" s="12">
        <f>SUM(E10:E18)</f>
        <v>626001</v>
      </c>
      <c r="F19" s="13" t="s">
        <v>3</v>
      </c>
      <c r="G19" s="1"/>
    </row>
    <row r="20" spans="1:7" x14ac:dyDescent="0.25">
      <c r="A20" s="1"/>
      <c r="B20" s="33" t="s">
        <v>175</v>
      </c>
      <c r="C20" s="12">
        <f>C19*(1+'Fane 15. Nøgletal'!C10)</f>
        <v>281584.23879999999</v>
      </c>
      <c r="D20" s="13" t="s">
        <v>3</v>
      </c>
      <c r="E20" s="12">
        <f>E19*(1+'Fane 15. Nøgletal'!C10)</f>
        <v>667504.86629999999</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hwl8+TOwZfJBQRpF5QCMNE4+Q7VYHOkkw9gFTE0i38j46XPVRKO+0DOEggwkk1b5D5clE3uYUMRocm+e0LiwHw==" saltValue="v1HVuvwFIO61R5Q+Xow4cg=="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115</v>
      </c>
      <c r="C3" s="105"/>
      <c r="D3" s="105"/>
      <c r="E3" s="105"/>
      <c r="F3" s="105"/>
      <c r="G3" s="1"/>
    </row>
    <row r="4" spans="1:7" ht="15" customHeight="1" x14ac:dyDescent="0.25">
      <c r="A4" s="1"/>
      <c r="B4" s="105"/>
      <c r="C4" s="105"/>
      <c r="D4" s="105"/>
      <c r="E4" s="105"/>
      <c r="F4" s="10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9" t="s">
        <v>176</v>
      </c>
      <c r="C8" s="110"/>
      <c r="D8" s="110"/>
      <c r="E8" s="110"/>
      <c r="F8" s="111"/>
      <c r="G8" s="1"/>
    </row>
    <row r="9" spans="1:7" x14ac:dyDescent="0.25">
      <c r="A9" s="1"/>
      <c r="B9" s="81" t="s">
        <v>17</v>
      </c>
      <c r="C9" s="83" t="s">
        <v>11</v>
      </c>
      <c r="D9" s="82"/>
      <c r="E9" s="83" t="s">
        <v>27</v>
      </c>
      <c r="F9" s="32"/>
      <c r="G9" s="1"/>
    </row>
    <row r="10" spans="1:7" x14ac:dyDescent="0.25">
      <c r="A10" s="1"/>
      <c r="B10" s="24" t="s">
        <v>236</v>
      </c>
      <c r="C10" s="21">
        <v>143972</v>
      </c>
      <c r="D10" s="14" t="s">
        <v>3</v>
      </c>
      <c r="E10" s="9">
        <v>0</v>
      </c>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177</v>
      </c>
      <c r="C13" s="12">
        <f>SUM(C10:C12)</f>
        <v>143972</v>
      </c>
      <c r="D13" s="13" t="s">
        <v>3</v>
      </c>
      <c r="E13" s="12">
        <f>SUM(E10:E12)</f>
        <v>0</v>
      </c>
      <c r="F13" s="13" t="s">
        <v>3</v>
      </c>
      <c r="G13" s="1"/>
    </row>
    <row r="14" spans="1:7" x14ac:dyDescent="0.25">
      <c r="A14" s="1"/>
      <c r="B14" s="33" t="s">
        <v>178</v>
      </c>
      <c r="C14" s="12">
        <f>C13*(1+'Fane 15. Nøgletal'!C10)^2</f>
        <v>163695.54348068</v>
      </c>
      <c r="D14" s="13" t="s">
        <v>3</v>
      </c>
      <c r="E14" s="12">
        <f>E13*(1+'Fane 15. Nøgletal'!C10)^2</f>
        <v>0</v>
      </c>
      <c r="F14" s="13" t="s">
        <v>3</v>
      </c>
      <c r="G14" s="1"/>
    </row>
    <row r="15" spans="1:7" x14ac:dyDescent="0.25">
      <c r="A15" s="1"/>
      <c r="B15" s="1"/>
      <c r="C15" s="1"/>
      <c r="D15" s="1"/>
      <c r="E15" s="1"/>
      <c r="F15" s="1"/>
      <c r="G15" s="1"/>
    </row>
    <row r="16" spans="1:7" x14ac:dyDescent="0.25">
      <c r="A16" s="1"/>
      <c r="B16" s="128"/>
      <c r="C16" s="128"/>
      <c r="D16" s="128"/>
      <c r="E16" s="128"/>
      <c r="F16" s="128"/>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8"/>
      <c r="C29" s="128"/>
      <c r="D29" s="128"/>
      <c r="E29" s="128"/>
      <c r="F29" s="128"/>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LBwLa/ii7FbWxSaDZaIeLyOOCEIMbH5WMa5pK7zYqRNGnFqOwBmEMx4hveHzg86XFYFwruXZxXCUCvCkVrKvtg==" saltValue="6e3f2mzCHevLzAR2EOIulQ=="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116</v>
      </c>
      <c r="C3" s="107"/>
      <c r="D3" s="107"/>
      <c r="E3" s="1"/>
    </row>
    <row r="4" spans="1:5" ht="15" customHeight="1" x14ac:dyDescent="0.25">
      <c r="A4" s="1"/>
      <c r="B4" s="107"/>
      <c r="C4" s="107"/>
      <c r="D4" s="107"/>
      <c r="E4" s="1"/>
    </row>
    <row r="5" spans="1:5" x14ac:dyDescent="0.25">
      <c r="A5" s="1"/>
      <c r="B5" s="107"/>
      <c r="C5" s="107"/>
      <c r="D5" s="107"/>
      <c r="E5" s="1"/>
    </row>
    <row r="6" spans="1:5" x14ac:dyDescent="0.25">
      <c r="A6" s="1"/>
      <c r="B6" s="1"/>
      <c r="C6" s="1"/>
      <c r="D6" s="1"/>
      <c r="E6" s="1"/>
    </row>
    <row r="7" spans="1:5" x14ac:dyDescent="0.25">
      <c r="A7" s="1"/>
      <c r="B7" s="1"/>
      <c r="C7" s="1"/>
      <c r="D7" s="1"/>
      <c r="E7" s="1"/>
    </row>
    <row r="8" spans="1:5" ht="14.25" customHeight="1" x14ac:dyDescent="0.25">
      <c r="A8" s="1"/>
      <c r="B8" s="109" t="s">
        <v>73</v>
      </c>
      <c r="C8" s="110"/>
      <c r="D8" s="111"/>
      <c r="E8" s="1"/>
    </row>
    <row r="9" spans="1:5" x14ac:dyDescent="0.25">
      <c r="A9" s="1"/>
      <c r="B9" s="68" t="s">
        <v>179</v>
      </c>
      <c r="C9" s="9">
        <v>0</v>
      </c>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7" t="s">
        <v>74</v>
      </c>
      <c r="C12" s="12">
        <f>SUM(C9:C11)*(1+'Fane 15. Nøgletal'!C9)^2</f>
        <v>0</v>
      </c>
      <c r="D12" s="13" t="s">
        <v>3</v>
      </c>
      <c r="E12" s="1"/>
    </row>
    <row r="13" spans="1:5" x14ac:dyDescent="0.25">
      <c r="A13" s="1"/>
      <c r="B13" s="1"/>
      <c r="C13" s="1"/>
      <c r="D13" s="1"/>
      <c r="E13" s="1"/>
    </row>
    <row r="14" spans="1:5" ht="15" customHeight="1" x14ac:dyDescent="0.25">
      <c r="A14" s="1"/>
      <c r="B14" s="109" t="s">
        <v>84</v>
      </c>
      <c r="C14" s="110"/>
      <c r="D14" s="111"/>
      <c r="E14" s="1"/>
    </row>
    <row r="15" spans="1:5" x14ac:dyDescent="0.25">
      <c r="A15" s="1"/>
      <c r="B15" s="68" t="s">
        <v>179</v>
      </c>
      <c r="C15" s="9">
        <v>0</v>
      </c>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7" t="s">
        <v>85</v>
      </c>
      <c r="C18" s="12">
        <f>SUM(C15:C17)*(1+'Fane 15. Nøgletal'!C10)^3</f>
        <v>0</v>
      </c>
      <c r="D18" s="13" t="s">
        <v>3</v>
      </c>
      <c r="E18" s="1"/>
    </row>
    <row r="19" spans="1:5" x14ac:dyDescent="0.25">
      <c r="A19" s="1"/>
      <c r="B19" s="1"/>
      <c r="C19" s="1"/>
      <c r="D19" s="1"/>
      <c r="E19" s="1"/>
    </row>
    <row r="20" spans="1:5" ht="15" customHeight="1" x14ac:dyDescent="0.25">
      <c r="A20" s="1"/>
      <c r="B20" s="109" t="s">
        <v>140</v>
      </c>
      <c r="C20" s="110"/>
      <c r="D20" s="111"/>
      <c r="E20" s="1"/>
    </row>
    <row r="21" spans="1:5" x14ac:dyDescent="0.25">
      <c r="A21" s="1"/>
      <c r="B21" s="68" t="s">
        <v>179</v>
      </c>
      <c r="C21" s="9">
        <v>0</v>
      </c>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7" t="s">
        <v>141</v>
      </c>
      <c r="C24" s="12">
        <f>SUM(C21:C23)*(1+'Fane 15. Nøgletal'!C10)^4</f>
        <v>0</v>
      </c>
      <c r="D24" s="13" t="s">
        <v>3</v>
      </c>
      <c r="E24" s="1"/>
    </row>
    <row r="25" spans="1:5" x14ac:dyDescent="0.25">
      <c r="A25" s="1"/>
      <c r="B25" s="1"/>
      <c r="C25" s="1"/>
      <c r="D25" s="1"/>
      <c r="E25" s="1"/>
    </row>
    <row r="26" spans="1:5" ht="15" customHeight="1" x14ac:dyDescent="0.25">
      <c r="A26" s="1"/>
      <c r="B26" s="109" t="s">
        <v>180</v>
      </c>
      <c r="C26" s="110"/>
      <c r="D26" s="111"/>
      <c r="E26" s="1"/>
    </row>
    <row r="27" spans="1:5" ht="14.25" customHeight="1" x14ac:dyDescent="0.25">
      <c r="A27" s="1"/>
      <c r="B27" s="68" t="s">
        <v>179</v>
      </c>
      <c r="C27" s="9">
        <v>0</v>
      </c>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7"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Or/vLwR7jxpSGGiz6wuSufJENZFwpvdXGf/NoNlAhzFAXxQ2SE41WIWVzGw98erghScf9ovK5xPSSeM6jL3vMA==" saltValue="ylffRVufugtIvwgPJDangA=="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117</v>
      </c>
      <c r="C3" s="107"/>
      <c r="D3" s="107"/>
      <c r="E3" s="107"/>
      <c r="F3" s="107"/>
      <c r="G3" s="1"/>
    </row>
    <row r="4" spans="1:7" ht="15" customHeight="1" x14ac:dyDescent="0.25">
      <c r="A4" s="1"/>
      <c r="B4" s="107"/>
      <c r="C4" s="107"/>
      <c r="D4" s="107"/>
      <c r="E4" s="107"/>
      <c r="F4" s="107"/>
      <c r="G4" s="1"/>
    </row>
    <row r="5" spans="1:7" x14ac:dyDescent="0.25">
      <c r="A5" s="1"/>
      <c r="B5" s="107"/>
      <c r="C5" s="107"/>
      <c r="D5" s="107"/>
      <c r="E5" s="107"/>
      <c r="F5" s="107"/>
      <c r="G5" s="1"/>
    </row>
    <row r="6" spans="1:7" x14ac:dyDescent="0.25">
      <c r="A6" s="1"/>
      <c r="B6" s="1"/>
      <c r="C6" s="1"/>
      <c r="D6" s="1"/>
      <c r="E6" s="1"/>
      <c r="F6" s="1"/>
      <c r="G6" s="1"/>
    </row>
    <row r="7" spans="1:7" x14ac:dyDescent="0.25">
      <c r="A7" s="1"/>
      <c r="B7" s="1"/>
      <c r="C7" s="1"/>
      <c r="D7" s="1"/>
      <c r="E7" s="1"/>
      <c r="F7" s="1"/>
      <c r="G7" s="1"/>
    </row>
    <row r="8" spans="1:7" x14ac:dyDescent="0.25">
      <c r="A8" s="1"/>
      <c r="B8" s="109" t="s">
        <v>66</v>
      </c>
      <c r="C8" s="110"/>
      <c r="D8" s="110"/>
      <c r="E8" s="110"/>
      <c r="F8" s="111"/>
      <c r="G8" s="1"/>
    </row>
    <row r="9" spans="1:7" ht="15" customHeight="1" x14ac:dyDescent="0.25">
      <c r="A9" s="1"/>
      <c r="B9" s="31" t="s">
        <v>67</v>
      </c>
      <c r="C9" s="27" t="s">
        <v>11</v>
      </c>
      <c r="D9" s="32"/>
      <c r="E9" s="27" t="s">
        <v>27</v>
      </c>
      <c r="F9" s="32"/>
      <c r="G9" s="1"/>
    </row>
    <row r="10" spans="1:7" ht="26.25" x14ac:dyDescent="0.25">
      <c r="A10" s="1"/>
      <c r="B10" s="70" t="s">
        <v>220</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l/bVicEm7PSrnJm1F7lNyRCVN+o7M4U7YJ8sws9jeEn/iGIzCT4u48LTfBiOhWINx4OiPcysjyuvgmZ6lq8XIA==" saltValue="EgfKcx+nYVi6WyaCHTsxXQ=="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118</v>
      </c>
      <c r="C3" s="107"/>
      <c r="D3" s="107"/>
      <c r="E3" s="107"/>
      <c r="F3" s="107"/>
      <c r="G3" s="1"/>
    </row>
    <row r="4" spans="1:7" ht="15" customHeight="1" x14ac:dyDescent="0.25">
      <c r="A4" s="1"/>
      <c r="B4" s="107"/>
      <c r="C4" s="107"/>
      <c r="D4" s="107"/>
      <c r="E4" s="107"/>
      <c r="F4" s="107"/>
      <c r="G4" s="1"/>
    </row>
    <row r="5" spans="1:7" x14ac:dyDescent="0.25">
      <c r="A5" s="1"/>
      <c r="B5" s="107"/>
      <c r="C5" s="107"/>
      <c r="D5" s="107"/>
      <c r="E5" s="107"/>
      <c r="F5" s="107"/>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9" t="s">
        <v>183</v>
      </c>
      <c r="C8" s="110"/>
      <c r="D8" s="110"/>
      <c r="E8" s="110"/>
      <c r="F8" s="111"/>
      <c r="G8" s="1"/>
    </row>
    <row r="9" spans="1:7" x14ac:dyDescent="0.25">
      <c r="A9" s="1"/>
      <c r="B9" s="31" t="s">
        <v>18</v>
      </c>
      <c r="C9" s="129" t="s">
        <v>11</v>
      </c>
      <c r="D9" s="130"/>
      <c r="E9" s="129" t="s">
        <v>27</v>
      </c>
      <c r="F9" s="130"/>
      <c r="G9" s="1"/>
    </row>
    <row r="10" spans="1:7" x14ac:dyDescent="0.25">
      <c r="A10" s="1"/>
      <c r="B10" s="70" t="s">
        <v>221</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214</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8"/>
      <c r="C14" s="128"/>
      <c r="D14" s="128"/>
      <c r="E14" s="128"/>
      <c r="F14" s="128"/>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8"/>
      <c r="C21" s="128"/>
      <c r="D21" s="128"/>
      <c r="E21" s="128"/>
      <c r="F21" s="128"/>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8"/>
      <c r="C27" s="128"/>
      <c r="D27" s="128"/>
      <c r="E27" s="128"/>
      <c r="F27" s="128"/>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RvV/5REcKKucawaqk2iyPHKw+63B9y+0PhNA5KqBHVnCLlp1apatsUbu5FiL6cFmonLmtvXSYHAxlyPKU2N0hA==" saltValue="TcndPduHw+f0Z/fc2hNyAA=="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155</v>
      </c>
      <c r="C3" s="105"/>
      <c r="D3" s="105"/>
      <c r="E3" s="1"/>
    </row>
    <row r="4" spans="1:5" ht="15" customHeight="1" x14ac:dyDescent="0.25">
      <c r="A4" s="1"/>
      <c r="B4" s="105"/>
      <c r="C4" s="105"/>
      <c r="D4" s="10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85998994.489270329</v>
      </c>
      <c r="D9" s="8" t="s">
        <v>3</v>
      </c>
      <c r="E9" s="1"/>
    </row>
    <row r="10" spans="1:5" ht="17.25" customHeight="1" x14ac:dyDescent="0.25">
      <c r="A10" s="1"/>
      <c r="B10" s="64" t="s">
        <v>35</v>
      </c>
      <c r="C10" s="7">
        <f>'Fane 11.1. Varige tillæg'!C20</f>
        <v>281584.23879999999</v>
      </c>
      <c r="D10" s="8" t="s">
        <v>3</v>
      </c>
      <c r="E10" s="1"/>
    </row>
    <row r="11" spans="1:5" ht="17.25" customHeight="1" x14ac:dyDescent="0.25">
      <c r="A11" s="1"/>
      <c r="B11" s="64" t="s">
        <v>36</v>
      </c>
      <c r="C11" s="9">
        <f>'Fane 11.1. Varige tillæg'!E20</f>
        <v>667504.86629999999</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7011643.3624011725</v>
      </c>
      <c r="D16" s="8" t="s">
        <v>3</v>
      </c>
      <c r="E16" s="1"/>
    </row>
    <row r="17" spans="1:5" ht="17.25" customHeight="1" x14ac:dyDescent="0.25">
      <c r="A17" s="1"/>
      <c r="B17" s="64" t="s">
        <v>10</v>
      </c>
      <c r="C17" s="38">
        <f>-SUM(C9,C10:C16)*'Fane 5. Individuelt eff. krav'!C9</f>
        <v>0</v>
      </c>
      <c r="D17" s="8" t="s">
        <v>3</v>
      </c>
      <c r="E17" s="1"/>
    </row>
    <row r="18" spans="1:5" ht="17.25" customHeight="1" x14ac:dyDescent="0.25">
      <c r="A18" s="1"/>
      <c r="B18" s="64" t="s">
        <v>22</v>
      </c>
      <c r="C18" s="38">
        <f>-'Fane 4.1. Gen. krav - drift'!C17</f>
        <v>-568422.61330606113</v>
      </c>
      <c r="D18" s="8" t="s">
        <v>3</v>
      </c>
      <c r="E18" s="1"/>
    </row>
    <row r="19" spans="1:5" ht="17.25" customHeight="1" x14ac:dyDescent="0.25">
      <c r="A19" s="1"/>
      <c r="B19" s="64" t="s">
        <v>23</v>
      </c>
      <c r="C19" s="38">
        <f>-'Fane 4.2. Gen. krav - anlæg'!C17</f>
        <v>0</v>
      </c>
      <c r="D19" s="8" t="s">
        <v>3</v>
      </c>
      <c r="E19" s="43"/>
    </row>
    <row r="20" spans="1:5" ht="17.25" customHeight="1" x14ac:dyDescent="0.25">
      <c r="A20" s="1"/>
      <c r="B20" s="83" t="s">
        <v>21</v>
      </c>
      <c r="C20" s="10">
        <f>SUM(C9:C19)</f>
        <v>93391304.343465447</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3515053.6476756996</v>
      </c>
      <c r="D22" s="11" t="s">
        <v>3</v>
      </c>
      <c r="E22" s="1"/>
    </row>
    <row r="23" spans="1:5" ht="15" customHeight="1" x14ac:dyDescent="0.25">
      <c r="A23" s="1"/>
      <c r="B23" s="33" t="s">
        <v>42</v>
      </c>
      <c r="C23" s="28"/>
      <c r="D23" s="19"/>
      <c r="E23" s="1"/>
    </row>
    <row r="24" spans="1:5" ht="15" customHeight="1" x14ac:dyDescent="0.25">
      <c r="A24" s="1"/>
      <c r="B24" s="83"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163695.54348068</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-3273.9108696136</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160421.63261106639</v>
      </c>
      <c r="D30" s="11" t="s">
        <v>3</v>
      </c>
      <c r="E30" s="1"/>
    </row>
    <row r="31" spans="1:5" x14ac:dyDescent="0.25">
      <c r="A31" s="1"/>
      <c r="B31" s="33" t="s">
        <v>69</v>
      </c>
      <c r="C31" s="28"/>
      <c r="D31" s="19"/>
      <c r="E31" s="1"/>
    </row>
    <row r="32" spans="1:5" x14ac:dyDescent="0.25">
      <c r="A32" s="1"/>
      <c r="B32" s="31" t="s">
        <v>79</v>
      </c>
      <c r="C32" s="62">
        <f>'Fane 7. Kontrol af ØR2023'!C27</f>
        <v>0</v>
      </c>
      <c r="D32" s="11" t="s">
        <v>3</v>
      </c>
      <c r="E32" s="1"/>
    </row>
    <row r="33" spans="1:5" ht="15" customHeight="1" x14ac:dyDescent="0.25">
      <c r="A33" s="1"/>
      <c r="B33" s="33" t="s">
        <v>154</v>
      </c>
      <c r="C33" s="28"/>
      <c r="D33" s="19"/>
      <c r="E33" s="1"/>
    </row>
    <row r="34" spans="1:5" x14ac:dyDescent="0.25">
      <c r="A34" s="1"/>
      <c r="B34" s="31" t="s">
        <v>154</v>
      </c>
      <c r="C34" s="10">
        <f>'Fane 9. Korrektion af ØR2023'!C16</f>
        <v>0</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97066779.623752207</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J1xua8eP6gj8foBA4xqQYgw1dPjEKIji9UFIFZNIvPmmPHniHxEljAjjOM52TMVgS0rBltcNxvs9sxUBKYnKoQ==" saltValue="JKsO7grsBUrGV6+HHo8kX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7" t="s">
        <v>119</v>
      </c>
      <c r="C3" s="107"/>
      <c r="D3" s="1"/>
    </row>
    <row r="4" spans="1:4" ht="15" customHeight="1" x14ac:dyDescent="0.25">
      <c r="A4" s="1"/>
      <c r="B4" s="107"/>
      <c r="C4" s="107"/>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224</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213</v>
      </c>
      <c r="C15" s="60">
        <v>0</v>
      </c>
      <c r="D15" s="1"/>
    </row>
    <row r="16" spans="1:4" x14ac:dyDescent="0.25">
      <c r="A16" s="1"/>
      <c r="B16" s="59" t="s">
        <v>225</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pPw6RKSBEbI8K2Ol81I542ig8RhXL4V5NL+nvrWCJZaDGq8wPq11v/QfCgG/91+8WzTmN3ScNrfNva+uPgb/pQ==" saltValue="DD76UYxrRW3fn8IPD5cJCQ=="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156</v>
      </c>
      <c r="C3" s="105"/>
      <c r="D3" s="105"/>
      <c r="E3" s="1"/>
    </row>
    <row r="4" spans="1:5" ht="15" customHeight="1" x14ac:dyDescent="0.25">
      <c r="A4" s="1"/>
      <c r="B4" s="105"/>
      <c r="C4" s="105"/>
      <c r="D4" s="105"/>
      <c r="E4" s="1"/>
    </row>
    <row r="5" spans="1:5" x14ac:dyDescent="0.25">
      <c r="A5" s="1"/>
      <c r="B5" s="106" t="s">
        <v>144</v>
      </c>
      <c r="C5" s="106"/>
      <c r="D5" s="106"/>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93391304.343465447</v>
      </c>
      <c r="D9" s="8" t="s">
        <v>3</v>
      </c>
      <c r="E9" s="1"/>
    </row>
    <row r="10" spans="1:5" ht="15" customHeight="1" x14ac:dyDescent="0.25">
      <c r="A10" s="1"/>
      <c r="B10" s="26" t="s">
        <v>19</v>
      </c>
      <c r="C10" s="7">
        <f>C9*'Fane 15. Nøgletal'!C10</f>
        <v>6191843.4779717587</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-593986.85191688803</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98989160.969520316</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3748101.7045165985</v>
      </c>
      <c r="D16" s="11" t="s">
        <v>3</v>
      </c>
      <c r="E16" s="1"/>
    </row>
    <row r="17" spans="1:5" ht="15" customHeight="1" x14ac:dyDescent="0.25">
      <c r="A17" s="1"/>
      <c r="B17" s="33" t="s">
        <v>42</v>
      </c>
      <c r="C17" s="28"/>
      <c r="D17" s="19"/>
      <c r="E17" s="1"/>
    </row>
    <row r="18" spans="1:5" ht="15" customHeight="1" x14ac:dyDescent="0.25">
      <c r="A18" s="1"/>
      <c r="B18" s="83"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102737262.67403692</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eD1UprtWpuGzYc/BlgxB/7aDZytNtuyRnfuz0OQzMGcB0v+mOEW0p4FYA1pVSUFwyWG4/ZTylG/0DFYE6q6vRA==" saltValue="w+AMNMJgX3wKPptsVEJi4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157</v>
      </c>
      <c r="C3" s="105"/>
      <c r="D3" s="105"/>
      <c r="E3" s="1"/>
    </row>
    <row r="4" spans="1:5" ht="15" customHeight="1" x14ac:dyDescent="0.25">
      <c r="A4" s="1"/>
      <c r="B4" s="105"/>
      <c r="C4" s="105"/>
      <c r="D4" s="105"/>
      <c r="E4" s="1"/>
    </row>
    <row r="5" spans="1:5" x14ac:dyDescent="0.25">
      <c r="A5" s="1"/>
      <c r="B5" s="106" t="s">
        <v>144</v>
      </c>
      <c r="C5" s="106"/>
      <c r="D5" s="106"/>
      <c r="E5" s="1"/>
    </row>
    <row r="6" spans="1:5" x14ac:dyDescent="0.25">
      <c r="A6" s="1"/>
      <c r="B6" s="75"/>
      <c r="C6" s="75"/>
      <c r="D6" s="75"/>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98989160.969520316</v>
      </c>
      <c r="D9" s="8" t="s">
        <v>3</v>
      </c>
      <c r="E9" s="1"/>
    </row>
    <row r="10" spans="1:5" ht="15" customHeight="1" x14ac:dyDescent="0.25">
      <c r="A10" s="1"/>
      <c r="B10" s="26" t="s">
        <v>19</v>
      </c>
      <c r="C10" s="7">
        <f>SUM(C9:C9)*'Fane 15. Nøgletal'!C10</f>
        <v>6562981.372279197</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-620700.81659499824</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104931441.52520451</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3996600.8475260488</v>
      </c>
      <c r="D16" s="11" t="s">
        <v>3</v>
      </c>
      <c r="E16" s="1"/>
    </row>
    <row r="17" spans="1:5" ht="15" customHeight="1" x14ac:dyDescent="0.25">
      <c r="A17" s="1"/>
      <c r="B17" s="33" t="s">
        <v>42</v>
      </c>
      <c r="C17" s="28"/>
      <c r="D17" s="19"/>
      <c r="E17" s="1"/>
    </row>
    <row r="18" spans="1:5" ht="15" customHeight="1" x14ac:dyDescent="0.25">
      <c r="A18" s="1"/>
      <c r="B18" s="83"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108928042.37273055</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2LSQZVdgDMhsLFyidc3leXd4kXLrc48wkbQlAIMhyj4gEsguoPnP1EHeQNZZ8FxowQR7zOgcWVL53u719c/LXQ==" saltValue="BDDZrXOEot1Xx+fMvxV/VQ=="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158</v>
      </c>
      <c r="C3" s="105"/>
      <c r="D3" s="105"/>
      <c r="E3" s="1"/>
    </row>
    <row r="4" spans="1:5" ht="15" customHeight="1" x14ac:dyDescent="0.25">
      <c r="A4" s="1"/>
      <c r="B4" s="105"/>
      <c r="C4" s="105"/>
      <c r="D4" s="105"/>
      <c r="E4" s="1"/>
    </row>
    <row r="5" spans="1:5" x14ac:dyDescent="0.25">
      <c r="A5" s="1"/>
      <c r="B5" s="106" t="s">
        <v>144</v>
      </c>
      <c r="C5" s="106"/>
      <c r="D5" s="106"/>
      <c r="E5" s="1"/>
    </row>
    <row r="6" spans="1:5" x14ac:dyDescent="0.25">
      <c r="A6" s="1"/>
      <c r="B6" s="75"/>
      <c r="C6" s="75"/>
      <c r="D6" s="75"/>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104931441.52520451</v>
      </c>
      <c r="D9" s="8" t="s">
        <v>3</v>
      </c>
      <c r="E9" s="1"/>
    </row>
    <row r="10" spans="1:5" ht="15" customHeight="1" x14ac:dyDescent="0.25">
      <c r="A10" s="1"/>
      <c r="B10" s="26" t="s">
        <v>19</v>
      </c>
      <c r="C10" s="7">
        <f>SUM(C9:C9)*'Fane 15. Nøgletal'!C10</f>
        <v>6956954.5731210588</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-648616.21512054163</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111239779.88320503</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4261575.4837170262</v>
      </c>
      <c r="D16" s="11" t="s">
        <v>3</v>
      </c>
      <c r="E16" s="1"/>
    </row>
    <row r="17" spans="1:5" ht="15" customHeight="1" x14ac:dyDescent="0.25">
      <c r="A17" s="1"/>
      <c r="B17" s="33" t="s">
        <v>42</v>
      </c>
      <c r="C17" s="28"/>
      <c r="D17" s="19"/>
      <c r="E17" s="1"/>
    </row>
    <row r="18" spans="1:5" ht="15" customHeight="1" x14ac:dyDescent="0.25">
      <c r="A18" s="1"/>
      <c r="B18" s="83"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115501355.36692205</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9AiloxTRCGvkxV5cbKA7GNJ+21/oa+GIUUERp5f1XkLvqZUclDdYV27kq6AVFgr4b9R4hm+8WyvXE+jbeNhcng==" saltValue="wHDOVQDdJgkNKOxJgOBwLw=="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7" t="s">
        <v>161</v>
      </c>
      <c r="C3" s="107"/>
      <c r="D3" s="107"/>
      <c r="E3" s="1"/>
    </row>
    <row r="4" spans="1:5" ht="15" customHeight="1" x14ac:dyDescent="0.25">
      <c r="A4" s="1"/>
      <c r="B4" s="107"/>
      <c r="C4" s="107"/>
      <c r="D4" s="107"/>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77736685.380887792</v>
      </c>
      <c r="D9" s="8" t="s">
        <v>3</v>
      </c>
      <c r="E9" s="1"/>
    </row>
    <row r="10" spans="1:5" ht="15" customHeight="1" x14ac:dyDescent="0.25">
      <c r="A10" s="1"/>
      <c r="B10" s="64" t="s">
        <v>35</v>
      </c>
      <c r="C10" s="7">
        <v>641428.86080000002</v>
      </c>
      <c r="D10" s="8" t="s">
        <v>3</v>
      </c>
      <c r="E10" s="1"/>
    </row>
    <row r="11" spans="1:5" ht="15" customHeight="1" x14ac:dyDescent="0.25">
      <c r="A11" s="1"/>
      <c r="B11" s="64" t="s">
        <v>36</v>
      </c>
      <c r="C11" s="9">
        <v>1682938.5384</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6468933.0646310933</v>
      </c>
      <c r="D16" s="8" t="s">
        <v>3</v>
      </c>
      <c r="E16" s="1"/>
    </row>
    <row r="17" spans="1:5" ht="15" customHeight="1" x14ac:dyDescent="0.25">
      <c r="A17" s="1"/>
      <c r="B17" s="64" t="s">
        <v>10</v>
      </c>
      <c r="C17" s="38">
        <v>0</v>
      </c>
      <c r="D17" s="8" t="s">
        <v>3</v>
      </c>
      <c r="E17" s="1"/>
    </row>
    <row r="18" spans="1:5" ht="15" customHeight="1" x14ac:dyDescent="0.25">
      <c r="A18" s="1"/>
      <c r="B18" s="64" t="s">
        <v>22</v>
      </c>
      <c r="C18" s="38">
        <v>-530991.35544854566</v>
      </c>
      <c r="D18" s="8" t="s">
        <v>3</v>
      </c>
      <c r="E18" s="1"/>
    </row>
    <row r="19" spans="1:5" ht="15" customHeight="1" x14ac:dyDescent="0.25">
      <c r="A19" s="1"/>
      <c r="B19" s="64" t="s">
        <v>23</v>
      </c>
      <c r="C19" s="38">
        <v>0</v>
      </c>
      <c r="D19" s="8" t="s">
        <v>3</v>
      </c>
      <c r="E19" s="43"/>
    </row>
    <row r="20" spans="1:5" ht="15" customHeight="1" x14ac:dyDescent="0.25">
      <c r="A20" s="1"/>
      <c r="B20" s="83" t="s">
        <v>21</v>
      </c>
      <c r="C20" s="10">
        <v>85998994.489270329</v>
      </c>
      <c r="D20" s="11" t="s">
        <v>3</v>
      </c>
      <c r="E20" s="1"/>
    </row>
    <row r="21" spans="1:5" ht="15" customHeight="1" x14ac:dyDescent="0.25">
      <c r="A21" s="1"/>
      <c r="B21" s="33" t="s">
        <v>12</v>
      </c>
      <c r="C21" s="28"/>
      <c r="D21" s="19"/>
      <c r="E21" s="1"/>
    </row>
    <row r="22" spans="1:5" ht="15" customHeight="1" x14ac:dyDescent="0.25">
      <c r="A22" s="1"/>
      <c r="B22" s="31" t="s">
        <v>12</v>
      </c>
      <c r="C22" s="10">
        <v>3003997.86683696</v>
      </c>
      <c r="D22" s="11" t="s">
        <v>3</v>
      </c>
      <c r="E22" s="1"/>
    </row>
    <row r="23" spans="1:5" ht="15" customHeight="1" x14ac:dyDescent="0.25">
      <c r="A23" s="1"/>
      <c r="B23" s="33" t="s">
        <v>42</v>
      </c>
      <c r="C23" s="28"/>
      <c r="D23" s="19"/>
      <c r="E23" s="1"/>
    </row>
    <row r="24" spans="1:5" ht="15" customHeight="1" x14ac:dyDescent="0.25">
      <c r="A24" s="1"/>
      <c r="B24" s="83" t="s">
        <v>42</v>
      </c>
      <c r="C24" s="10">
        <v>0</v>
      </c>
      <c r="D24" s="11" t="s">
        <v>3</v>
      </c>
      <c r="E24" s="1"/>
    </row>
    <row r="25" spans="1:5" x14ac:dyDescent="0.25">
      <c r="A25" s="1"/>
      <c r="B25" s="41" t="s">
        <v>41</v>
      </c>
      <c r="C25" s="39"/>
      <c r="D25" s="40"/>
      <c r="E25" s="1"/>
    </row>
    <row r="26" spans="1:5" ht="15" customHeight="1" x14ac:dyDescent="0.25">
      <c r="A26" s="1"/>
      <c r="B26" s="64" t="s">
        <v>89</v>
      </c>
      <c r="C26" s="71">
        <v>0</v>
      </c>
      <c r="D26" s="8" t="s">
        <v>3</v>
      </c>
      <c r="E26" s="1"/>
    </row>
    <row r="27" spans="1:5" ht="15" customHeight="1" x14ac:dyDescent="0.25">
      <c r="A27" s="1"/>
      <c r="B27" s="64" t="s">
        <v>38</v>
      </c>
      <c r="C27" s="71">
        <v>0</v>
      </c>
      <c r="D27" s="8" t="s">
        <v>3</v>
      </c>
      <c r="E27" s="1"/>
    </row>
    <row r="28" spans="1:5" ht="15" customHeight="1" x14ac:dyDescent="0.25">
      <c r="A28" s="1"/>
      <c r="B28" s="64" t="s">
        <v>92</v>
      </c>
      <c r="C28" s="71">
        <v>0</v>
      </c>
      <c r="D28" s="8" t="s">
        <v>3</v>
      </c>
      <c r="E28" s="1"/>
    </row>
    <row r="29" spans="1:5" ht="15" customHeight="1" x14ac:dyDescent="0.25">
      <c r="A29" s="1"/>
      <c r="B29" s="64" t="s">
        <v>93</v>
      </c>
      <c r="C29" s="71">
        <v>0</v>
      </c>
      <c r="D29" s="8" t="s">
        <v>3</v>
      </c>
      <c r="E29" s="1"/>
    </row>
    <row r="30" spans="1:5" ht="15" customHeight="1" x14ac:dyDescent="0.25">
      <c r="A30" s="1"/>
      <c r="B30" s="67" t="s">
        <v>43</v>
      </c>
      <c r="C30" s="10">
        <v>0</v>
      </c>
      <c r="D30" s="11" t="s">
        <v>3</v>
      </c>
      <c r="E30" s="1"/>
    </row>
    <row r="31" spans="1:5" ht="15" customHeight="1" x14ac:dyDescent="0.25">
      <c r="A31" s="1"/>
      <c r="B31" s="33" t="s">
        <v>69</v>
      </c>
      <c r="C31" s="28"/>
      <c r="D31" s="19"/>
      <c r="E31" s="1"/>
    </row>
    <row r="32" spans="1:5" ht="15" customHeight="1" x14ac:dyDescent="0.25">
      <c r="A32" s="1"/>
      <c r="B32" s="31" t="s">
        <v>79</v>
      </c>
      <c r="C32" s="10">
        <v>0</v>
      </c>
      <c r="D32" s="11" t="s">
        <v>3</v>
      </c>
      <c r="E32" s="1"/>
    </row>
    <row r="33" spans="1:5" x14ac:dyDescent="0.25">
      <c r="A33" s="1"/>
      <c r="B33" s="33" t="s">
        <v>128</v>
      </c>
      <c r="C33" s="28"/>
      <c r="D33" s="19"/>
      <c r="E33" s="1"/>
    </row>
    <row r="34" spans="1:5" ht="15.4" customHeight="1" x14ac:dyDescent="0.25">
      <c r="A34" s="1"/>
      <c r="B34" s="31" t="s">
        <v>128</v>
      </c>
      <c r="C34" s="10">
        <v>0</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3" t="s">
        <v>65</v>
      </c>
      <c r="C37" s="45">
        <v>89002992.356107295</v>
      </c>
      <c r="D37" s="30" t="s">
        <v>3</v>
      </c>
      <c r="E37" s="1"/>
    </row>
    <row r="38" spans="1:5" ht="30" customHeight="1" x14ac:dyDescent="0.25">
      <c r="A38" s="1"/>
      <c r="B38" s="108" t="s">
        <v>223</v>
      </c>
      <c r="C38" s="108"/>
      <c r="D38" s="108"/>
      <c r="E38" s="1"/>
    </row>
    <row r="39" spans="1:5" x14ac:dyDescent="0.25">
      <c r="A39" s="1"/>
      <c r="B39" s="1"/>
      <c r="C39" s="1"/>
      <c r="D39" s="1"/>
      <c r="E39" s="1"/>
    </row>
    <row r="40" spans="1:5" ht="27" customHeight="1"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XH28D3QWbeE5gVp70SEGuEve0njuQ1RIGV29zxuajXLJMlx6UpQzJFRusdzDF/1yLNnlZBwtI1q3gtdba7qwA==" saltValue="RFCPNrW+JdJyPIDJcp6Dmw=="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7" t="s">
        <v>56</v>
      </c>
      <c r="C3" s="107"/>
      <c r="D3" s="107"/>
      <c r="E3" s="1"/>
    </row>
    <row r="4" spans="1:5" ht="15" customHeight="1" x14ac:dyDescent="0.25">
      <c r="A4" s="1"/>
      <c r="B4" s="107"/>
      <c r="C4" s="107"/>
      <c r="D4" s="107"/>
      <c r="E4" s="1"/>
    </row>
    <row r="5" spans="1:5" ht="15" customHeight="1" x14ac:dyDescent="0.25">
      <c r="A5" s="1"/>
      <c r="B5" s="107"/>
      <c r="C5" s="107"/>
      <c r="D5" s="107"/>
      <c r="E5" s="1"/>
    </row>
    <row r="6" spans="1:5" ht="15" customHeight="1" x14ac:dyDescent="0.25">
      <c r="A6" s="1"/>
      <c r="B6" s="76"/>
      <c r="C6" s="76"/>
      <c r="D6" s="76"/>
      <c r="E6" s="1"/>
    </row>
    <row r="7" spans="1:5" x14ac:dyDescent="0.25">
      <c r="A7" s="1"/>
      <c r="B7" s="1"/>
      <c r="C7" s="1"/>
      <c r="D7" s="1"/>
      <c r="E7" s="1"/>
    </row>
    <row r="8" spans="1:5" x14ac:dyDescent="0.25">
      <c r="A8" s="1"/>
      <c r="B8" s="109" t="s">
        <v>123</v>
      </c>
      <c r="C8" s="110"/>
      <c r="D8" s="111"/>
      <c r="E8" s="1"/>
    </row>
    <row r="9" spans="1:5" x14ac:dyDescent="0.25">
      <c r="A9" s="1"/>
      <c r="B9" s="65" t="s">
        <v>88</v>
      </c>
      <c r="C9" s="23">
        <v>25856311.459674638</v>
      </c>
      <c r="D9" s="14" t="s">
        <v>3</v>
      </c>
      <c r="E9" s="1"/>
    </row>
    <row r="10" spans="1:5" x14ac:dyDescent="0.25">
      <c r="A10" s="1"/>
      <c r="B10" s="65" t="s">
        <v>125</v>
      </c>
      <c r="C10" s="23">
        <f>('Fane 3. Omkostninger i ØR2024'!C10+'Fane 3. Omkostninger i ØR2024'!C12+'Fane 3. Omkostninger i ØR2024'!C14)*(1+'Fane 15. Nøgletal'!C9)</f>
        <v>693256.31275263999</v>
      </c>
      <c r="D10" s="14" t="s">
        <v>3</v>
      </c>
      <c r="E10" s="1"/>
    </row>
    <row r="11" spans="1:5" x14ac:dyDescent="0.25">
      <c r="A11" s="1"/>
      <c r="B11" s="65" t="s">
        <v>131</v>
      </c>
      <c r="C11" s="23">
        <f>C9*'Fane 15. Nøgletal'!C21+C10*'Fane 15. Nøgletal'!C21</f>
        <v>530991.35544854554</v>
      </c>
      <c r="D11" s="14" t="s">
        <v>3</v>
      </c>
      <c r="E11" s="1"/>
    </row>
    <row r="12" spans="1:5" x14ac:dyDescent="0.25">
      <c r="A12" s="1"/>
      <c r="B12" s="33"/>
      <c r="C12" s="28"/>
      <c r="D12" s="19"/>
      <c r="E12" s="1"/>
    </row>
    <row r="13" spans="1:5" x14ac:dyDescent="0.25">
      <c r="A13" s="1"/>
      <c r="B13" s="1"/>
      <c r="C13" s="1"/>
      <c r="D13" s="1"/>
      <c r="E13" s="1"/>
    </row>
    <row r="14" spans="1:5" x14ac:dyDescent="0.25">
      <c r="A14" s="1"/>
      <c r="B14" s="109" t="s">
        <v>124</v>
      </c>
      <c r="C14" s="110"/>
      <c r="D14" s="111"/>
      <c r="E14" s="1"/>
    </row>
    <row r="15" spans="1:5" x14ac:dyDescent="0.25">
      <c r="A15" s="1"/>
      <c r="B15" s="65" t="s">
        <v>133</v>
      </c>
      <c r="C15" s="23">
        <f>(C9+C10-C11)*(1+'Fane 15. Nøgletal'!C9)</f>
        <v>28120877.391470619</v>
      </c>
      <c r="D15" s="14" t="s">
        <v>3</v>
      </c>
      <c r="E15" s="1"/>
    </row>
    <row r="16" spans="1:5" x14ac:dyDescent="0.25">
      <c r="A16" s="1"/>
      <c r="B16" s="65" t="s">
        <v>184</v>
      </c>
      <c r="C16" s="23">
        <f>('Fane 2.1. Økonomisk ramme 2025'!C10+'Fane 2.1. Økonomisk ramme 2025'!C12+'Fane 2.1. Økonomisk ramme 2025'!C14)*(1+'Fane 15. Nøgletal'!C10)</f>
        <v>300253.27383244003</v>
      </c>
      <c r="D16" s="14" t="s">
        <v>3</v>
      </c>
      <c r="E16" s="1"/>
    </row>
    <row r="17" spans="1:5" x14ac:dyDescent="0.25">
      <c r="A17" s="1"/>
      <c r="B17" s="65" t="s">
        <v>132</v>
      </c>
      <c r="C17" s="23">
        <f>C15*'Fane 15. Nøgletal'!C21+C16*'Fane 15. Nøgletal'!C21</f>
        <v>568422.61330606113</v>
      </c>
      <c r="D17" s="14" t="s">
        <v>3</v>
      </c>
      <c r="E17" s="1"/>
    </row>
    <row r="18" spans="1:5" x14ac:dyDescent="0.25">
      <c r="A18" s="1"/>
      <c r="B18" s="33"/>
      <c r="C18" s="28"/>
      <c r="D18" s="19"/>
      <c r="E18" s="1"/>
    </row>
    <row r="19" spans="1:5" x14ac:dyDescent="0.25">
      <c r="A19" s="1"/>
      <c r="B19" s="1"/>
      <c r="C19" s="63"/>
      <c r="D19" s="1"/>
      <c r="E19" s="1"/>
    </row>
    <row r="20" spans="1:5" x14ac:dyDescent="0.25">
      <c r="A20" s="1"/>
      <c r="B20" s="109" t="s">
        <v>145</v>
      </c>
      <c r="C20" s="110"/>
      <c r="D20" s="111"/>
      <c r="E20" s="1"/>
    </row>
    <row r="21" spans="1:5" x14ac:dyDescent="0.25">
      <c r="A21" s="1"/>
      <c r="B21" s="65" t="s">
        <v>189</v>
      </c>
      <c r="C21" s="23">
        <f>(C15+C16-C17)*(1+'Fane 15. Nøgletal'!C10)</f>
        <v>29699342.595844399</v>
      </c>
      <c r="D21" s="14" t="s">
        <v>3</v>
      </c>
      <c r="E21" s="1"/>
    </row>
    <row r="22" spans="1:5" x14ac:dyDescent="0.25">
      <c r="A22" s="1"/>
      <c r="B22" s="65" t="s">
        <v>196</v>
      </c>
      <c r="C22" s="23">
        <f>C21*'Fane 15. Nøgletal'!C21</f>
        <v>593986.85191688803</v>
      </c>
      <c r="D22" s="14" t="s">
        <v>3</v>
      </c>
      <c r="E22" s="1"/>
    </row>
    <row r="23" spans="1:5" x14ac:dyDescent="0.25">
      <c r="A23" s="1"/>
      <c r="B23" s="33"/>
      <c r="C23" s="28"/>
      <c r="D23" s="19"/>
      <c r="E23" s="1"/>
    </row>
    <row r="24" spans="1:5" x14ac:dyDescent="0.25">
      <c r="A24" s="1"/>
      <c r="B24" s="1"/>
      <c r="C24" s="1"/>
      <c r="D24" s="1"/>
      <c r="E24" s="1"/>
    </row>
    <row r="25" spans="1:5" x14ac:dyDescent="0.25">
      <c r="A25" s="1"/>
      <c r="B25" s="109" t="s">
        <v>187</v>
      </c>
      <c r="C25" s="110"/>
      <c r="D25" s="111"/>
      <c r="E25" s="1"/>
    </row>
    <row r="26" spans="1:5" x14ac:dyDescent="0.25">
      <c r="A26" s="1"/>
      <c r="B26" s="65" t="s">
        <v>190</v>
      </c>
      <c r="C26" s="23">
        <f>(C21-C22)*(1+'Fane 15. Nøgletal'!C10)</f>
        <v>31035040.829749908</v>
      </c>
      <c r="D26" s="14" t="s">
        <v>3</v>
      </c>
      <c r="E26" s="1"/>
    </row>
    <row r="27" spans="1:5" x14ac:dyDescent="0.25">
      <c r="A27" s="1"/>
      <c r="B27" s="65" t="s">
        <v>194</v>
      </c>
      <c r="C27" s="23">
        <f>C26*'Fane 15. Nøgletal'!C21</f>
        <v>620700.81659499824</v>
      </c>
      <c r="D27" s="14" t="s">
        <v>3</v>
      </c>
      <c r="E27" s="1"/>
    </row>
    <row r="28" spans="1:5" x14ac:dyDescent="0.25">
      <c r="A28" s="1"/>
      <c r="B28" s="33"/>
      <c r="C28" s="28"/>
      <c r="D28" s="19"/>
      <c r="E28" s="1"/>
    </row>
    <row r="29" spans="1:5" x14ac:dyDescent="0.25">
      <c r="A29" s="1"/>
      <c r="B29" s="1"/>
      <c r="C29" s="1"/>
      <c r="D29" s="1"/>
      <c r="E29" s="1"/>
    </row>
    <row r="30" spans="1:5" x14ac:dyDescent="0.25">
      <c r="A30" s="1"/>
      <c r="B30" s="109" t="s">
        <v>188</v>
      </c>
      <c r="C30" s="110"/>
      <c r="D30" s="111"/>
      <c r="E30" s="1"/>
    </row>
    <row r="31" spans="1:5" x14ac:dyDescent="0.25">
      <c r="A31" s="1"/>
      <c r="B31" s="65" t="s">
        <v>191</v>
      </c>
      <c r="C31" s="23">
        <f>(C26-C27)*(1+'Fane 15. Nøgletal'!C10)</f>
        <v>32430810.75602708</v>
      </c>
      <c r="D31" s="14" t="s">
        <v>3</v>
      </c>
      <c r="E31" s="1"/>
    </row>
    <row r="32" spans="1:5" x14ac:dyDescent="0.25">
      <c r="A32" s="1"/>
      <c r="B32" s="65" t="s">
        <v>195</v>
      </c>
      <c r="C32" s="23">
        <f>C31*'Fane 15. Nøgletal'!C21</f>
        <v>648616.21512054163</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3yKPjAOP2+RGuDaRy0RtMSiq1c9ElX98Fix8pJzTTIIALTD/oQVihELGywWGe1MGT8bMhyCvwy2HveYxUU/Adg==" saltValue="5LPe86id5xNSNIBNT31IoA=="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2" t="s">
        <v>57</v>
      </c>
      <c r="C3" s="112"/>
      <c r="D3" s="112"/>
      <c r="E3" s="1"/>
    </row>
    <row r="4" spans="1:5" ht="15" customHeight="1" x14ac:dyDescent="0.25">
      <c r="A4" s="1"/>
      <c r="B4" s="112"/>
      <c r="C4" s="112"/>
      <c r="D4" s="112"/>
      <c r="E4" s="1"/>
    </row>
    <row r="5" spans="1:5" ht="15" customHeight="1" x14ac:dyDescent="0.25">
      <c r="A5" s="1"/>
      <c r="B5" s="112"/>
      <c r="C5" s="112"/>
      <c r="D5" s="112"/>
      <c r="E5" s="1"/>
    </row>
    <row r="6" spans="1:5" ht="15" customHeight="1" x14ac:dyDescent="0.35">
      <c r="A6" s="1"/>
      <c r="B6" s="69"/>
      <c r="C6" s="69"/>
      <c r="D6" s="69"/>
      <c r="E6" s="1"/>
    </row>
    <row r="7" spans="1:5" x14ac:dyDescent="0.25">
      <c r="A7" s="1"/>
      <c r="B7" s="1"/>
      <c r="C7" s="1"/>
      <c r="D7" s="1"/>
      <c r="E7" s="1"/>
    </row>
    <row r="8" spans="1:5" x14ac:dyDescent="0.25">
      <c r="A8" s="1"/>
      <c r="B8" s="109" t="s">
        <v>147</v>
      </c>
      <c r="C8" s="110"/>
      <c r="D8" s="111"/>
      <c r="E8" s="1"/>
    </row>
    <row r="9" spans="1:5" x14ac:dyDescent="0.25">
      <c r="A9" s="1"/>
      <c r="B9" s="65" t="s">
        <v>134</v>
      </c>
      <c r="C9" s="23">
        <v>65651042.655236915</v>
      </c>
      <c r="D9" s="14" t="s">
        <v>3</v>
      </c>
      <c r="E9" s="1"/>
    </row>
    <row r="10" spans="1:5" x14ac:dyDescent="0.25">
      <c r="A10" s="1"/>
      <c r="B10" s="65" t="s">
        <v>126</v>
      </c>
      <c r="C10" s="23">
        <f>('Fane 3. Omkostninger i ØR2024'!C11+'Fane 3. Omkostninger i ØR2024'!C13+'Fane 3. Omkostninger i ØR2024'!C15)*(1+'Fane 15. Nøgletal'!C9)</f>
        <v>1818919.97230272</v>
      </c>
      <c r="D10" s="14" t="s">
        <v>3</v>
      </c>
      <c r="E10" s="1"/>
    </row>
    <row r="11" spans="1:5" x14ac:dyDescent="0.25">
      <c r="A11" s="1"/>
      <c r="B11" s="65" t="s">
        <v>135</v>
      </c>
      <c r="C11" s="74">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9" t="s">
        <v>146</v>
      </c>
      <c r="C14" s="110"/>
      <c r="D14" s="111"/>
      <c r="E14" s="1"/>
    </row>
    <row r="15" spans="1:5" x14ac:dyDescent="0.25">
      <c r="A15" s="1"/>
      <c r="B15" s="65" t="s">
        <v>136</v>
      </c>
      <c r="C15" s="23">
        <f>(C9+C10-C11)*(1+'Fane 15. Nøgletal'!C9)</f>
        <v>72921535.60784483</v>
      </c>
      <c r="D15" s="14" t="s">
        <v>3</v>
      </c>
      <c r="E15" s="1"/>
    </row>
    <row r="16" spans="1:5" x14ac:dyDescent="0.25">
      <c r="A16" s="1"/>
      <c r="B16" s="65" t="s">
        <v>185</v>
      </c>
      <c r="C16" s="23">
        <f>('Fane 2.1. Økonomisk ramme 2025'!C11+'Fane 2.1. Økonomisk ramme 2025'!C13+'Fane 2.1. Økonomisk ramme 2025'!C15)*(1+'Fane 15. Nøgletal'!C10)</f>
        <v>711760.43893568998</v>
      </c>
      <c r="D16" s="14" t="s">
        <v>3</v>
      </c>
      <c r="E16" s="1"/>
    </row>
    <row r="17" spans="1:5" x14ac:dyDescent="0.25">
      <c r="A17" s="1"/>
      <c r="B17" s="65" t="s">
        <v>137</v>
      </c>
      <c r="C17" s="74">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9" t="s">
        <v>82</v>
      </c>
      <c r="C20" s="110"/>
      <c r="D20" s="111"/>
      <c r="E20" s="1"/>
    </row>
    <row r="21" spans="1:5" x14ac:dyDescent="0.25">
      <c r="A21" s="1"/>
      <c r="B21" s="65" t="s">
        <v>192</v>
      </c>
      <c r="C21" s="23">
        <f>(C15+C16-C17)*(1+'Fane 15. Nøgletal'!C10)</f>
        <v>78515183.574682072</v>
      </c>
      <c r="D21" s="14" t="s">
        <v>3</v>
      </c>
      <c r="E21" s="1"/>
    </row>
    <row r="22" spans="1:5" x14ac:dyDescent="0.25">
      <c r="A22" s="1"/>
      <c r="B22" s="65" t="s">
        <v>197</v>
      </c>
      <c r="C22" s="74">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9" t="s">
        <v>138</v>
      </c>
      <c r="C25" s="110"/>
      <c r="D25" s="111"/>
      <c r="E25" s="1"/>
    </row>
    <row r="26" spans="1:5" x14ac:dyDescent="0.25">
      <c r="A26" s="1"/>
      <c r="B26" s="65" t="s">
        <v>193</v>
      </c>
      <c r="C26" s="23">
        <f>(C21-C22)*(1+'Fane 15. Nøgletal'!C10)</f>
        <v>83720740.245683491</v>
      </c>
      <c r="D26" s="14" t="s">
        <v>3</v>
      </c>
      <c r="E26" s="1"/>
    </row>
    <row r="27" spans="1:5" x14ac:dyDescent="0.25">
      <c r="A27" s="1"/>
      <c r="B27" s="65" t="s">
        <v>198</v>
      </c>
      <c r="C27" s="74">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9" t="s">
        <v>163</v>
      </c>
      <c r="C30" s="110"/>
      <c r="D30" s="111"/>
      <c r="E30" s="1"/>
    </row>
    <row r="31" spans="1:5" x14ac:dyDescent="0.25">
      <c r="A31" s="1"/>
      <c r="B31" s="65" t="s">
        <v>200</v>
      </c>
      <c r="C31" s="23">
        <f>(C26-C27)*(1+'Fane 15. Nøgletal'!C10)</f>
        <v>89271425.323972315</v>
      </c>
      <c r="D31" s="14" t="s">
        <v>3</v>
      </c>
      <c r="E31" s="1"/>
    </row>
    <row r="32" spans="1:5" x14ac:dyDescent="0.25">
      <c r="A32" s="1"/>
      <c r="B32" s="65" t="s">
        <v>199</v>
      </c>
      <c r="C32" s="74">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TjESNCcXQHcGA15gu/l81YNB6gDbLKZxjQix4sFTdF8g9PilMsXP09m1sSaY+1gmWdAj8WJjriA/ZIM5XFFTfw==" saltValue="XsuHATjIg7sOosk8tPJPwg=="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5" t="s">
        <v>44</v>
      </c>
      <c r="C3" s="105"/>
      <c r="D3" s="1"/>
    </row>
    <row r="4" spans="1:4" ht="15" customHeight="1" x14ac:dyDescent="0.25">
      <c r="A4" s="1"/>
      <c r="B4" s="105"/>
      <c r="C4" s="105"/>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9" t="s">
        <v>10</v>
      </c>
      <c r="C8" s="111"/>
      <c r="D8" s="1"/>
    </row>
    <row r="9" spans="1:4" x14ac:dyDescent="0.25">
      <c r="A9" s="1"/>
      <c r="B9" s="65" t="s">
        <v>164</v>
      </c>
      <c r="C9" s="22">
        <v>0</v>
      </c>
      <c r="D9" s="1"/>
    </row>
    <row r="10" spans="1:4" x14ac:dyDescent="0.25">
      <c r="A10" s="1"/>
      <c r="B10" s="33"/>
      <c r="C10" s="19"/>
      <c r="D10" s="1"/>
    </row>
    <row r="11" spans="1:4" x14ac:dyDescent="0.25">
      <c r="A11" s="1"/>
      <c r="B11" s="113" t="s">
        <v>218</v>
      </c>
      <c r="C11" s="114"/>
      <c r="D11" s="1"/>
    </row>
    <row r="12" spans="1:4" x14ac:dyDescent="0.25">
      <c r="A12" s="1"/>
      <c r="B12" s="115"/>
      <c r="C12" s="11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JQrijzQRuYLD2JNCqFsnTCJRQ1CtvDhHKKI5W8b69mcaTE5vnxR1bicO4EYayxAgkqs2+laqTYbIHaLkDAzDjQ==" saltValue="5A6fIl5SypaC6AhJ2hpdZA=="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2024-05-06T07:45:39Z</cp:lastPrinted>
  <dcterms:created xsi:type="dcterms:W3CDTF">2016-06-02T08:51:18Z</dcterms:created>
  <dcterms:modified xsi:type="dcterms:W3CDTF">2024-09-26T07:31:17Z</dcterms:modified>
</cp:coreProperties>
</file>