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Trekantens Vandforsyning (V227)\ØR2024\"/>
    </mc:Choice>
  </mc:AlternateContent>
  <xr:revisionPtr revIDLastSave="0" documentId="13_ncr:1_{73FCB01A-D5E1-47C9-A661-C4087A7C531A}" xr6:coauthVersionLast="36" xr6:coauthVersionMax="36" xr10:uidLastSave="{00000000-0000-0000-0000-000000000000}"/>
  <bookViews>
    <workbookView xWindow="3105" yWindow="990" windowWidth="12735" windowHeight="4620" tabRatio="872" xr2:uid="{00000000-000D-0000-FFFF-FFFF00000000}"/>
  </bookViews>
  <sheets>
    <sheet name="1. Forside" sheetId="1" r:id="rId1"/>
    <sheet name="Fane 2.1. Økonomisk ramme 2024" sheetId="2" r:id="rId2"/>
    <sheet name="Fane 2.2. Økonomisk ramme 2025" sheetId="3" r:id="rId3"/>
    <sheet name="Fane 2.3. Økonomisk ramme 2026" sheetId="4" r:id="rId4"/>
    <sheet name="Fane 2.4. Økonomisk ramme 2027" sheetId="5" r:id="rId5"/>
    <sheet name="Fane 3. Grundlag" sheetId="6" r:id="rId6"/>
    <sheet name="Fane 4. Ikke-påvirkelige omk." sheetId="15" r:id="rId7"/>
    <sheet name="Fane 5. Nøgletal" sheetId="14" r:id="rId8"/>
  </sheets>
  <definedNames>
    <definedName name="Z_61068CEC_D951_4EA8_B2F0_E3FAF0E2CE33_.wvu.Cols" localSheetId="1" hidden="1">'Fane 2.1. Økonomisk ramme 2024'!$C:$D</definedName>
    <definedName name="Z_61068CEC_D951_4EA8_B2F0_E3FAF0E2CE33_.wvu.Cols" localSheetId="2" hidden="1">'Fane 2.2. Økonomisk ramme 2025'!$C:$D</definedName>
    <definedName name="Z_61068CEC_D951_4EA8_B2F0_E3FAF0E2CE33_.wvu.Cols" localSheetId="3" hidden="1">'Fane 2.3. Økonomisk ramme 2026'!$C:$D</definedName>
    <definedName name="Z_61068CEC_D951_4EA8_B2F0_E3FAF0E2CE33_.wvu.Cols" localSheetId="4" hidden="1">'Fane 2.4. Økonomisk ramme 2027'!$C:$D</definedName>
  </definedNames>
  <calcPr calcId="191029"/>
  <customWorkbookViews>
    <customWorkbookView name="Anna Gammelby - Privat visning" guid="{61068CEC-D951-4EA8-B2F0-E3FAF0E2CE33}" mergeInterval="0" personalView="1" maximized="1" xWindow="-13" yWindow="-13" windowWidth="2586" windowHeight="1386" tabRatio="872" activeSheetId="2"/>
  </customWorkbookViews>
</workbook>
</file>

<file path=xl/calcChain.xml><?xml version="1.0" encoding="utf-8"?>
<calcChain xmlns="http://schemas.openxmlformats.org/spreadsheetml/2006/main">
  <c r="E14" i="2" l="1"/>
  <c r="C19" i="15"/>
  <c r="E9" i="2"/>
  <c r="E12" i="6"/>
  <c r="E10" i="2" l="1"/>
  <c r="E13" i="5"/>
  <c r="E11" i="2" l="1"/>
  <c r="E13" i="3"/>
  <c r="E13" i="4"/>
  <c r="C18" i="15"/>
  <c r="E11" i="6" l="1"/>
  <c r="E12" i="2" l="1"/>
  <c r="E15" i="2" s="1"/>
  <c r="E8" i="3" l="1"/>
  <c r="E9" i="3" s="1"/>
  <c r="E10" i="3" s="1"/>
  <c r="E11" i="3" l="1"/>
  <c r="E14" i="3" l="1"/>
  <c r="E8" i="4"/>
  <c r="E9" i="4" s="1"/>
  <c r="E10" i="4" l="1"/>
  <c r="E11" i="4" s="1"/>
  <c r="E14" i="4" s="1"/>
  <c r="E8" i="5" l="1"/>
  <c r="E9" i="5" s="1"/>
  <c r="E10" i="5" l="1"/>
  <c r="E11" i="5" l="1"/>
  <c r="E14" i="5" s="1"/>
</calcChain>
</file>

<file path=xl/sharedStrings.xml><?xml version="1.0" encoding="utf-8"?>
<sst xmlns="http://schemas.openxmlformats.org/spreadsheetml/2006/main" count="122" uniqueCount="60">
  <si>
    <t>kr.</t>
  </si>
  <si>
    <t>Bilag A</t>
  </si>
  <si>
    <t>Indholdsfortegnelse</t>
  </si>
  <si>
    <t>Fane 2.1</t>
  </si>
  <si>
    <t>Fane 4</t>
  </si>
  <si>
    <t>Driftsomkostninger</t>
  </si>
  <si>
    <t>Ikke-påvirkelige omkostninger</t>
  </si>
  <si>
    <t>Oversigt over den økonomiske ramme</t>
  </si>
  <si>
    <t>Prisudvikling</t>
  </si>
  <si>
    <t>Fane 2.2</t>
  </si>
  <si>
    <t>Prisudvikling i kr.</t>
  </si>
  <si>
    <t>Omkostninger i alt</t>
  </si>
  <si>
    <t>Vejledende</t>
  </si>
  <si>
    <t>Prisudvikling til brug for nye omkostninger i ØR2019</t>
  </si>
  <si>
    <t>Fane 2.3</t>
  </si>
  <si>
    <t>Fane 2.4</t>
  </si>
  <si>
    <t>Prisudvikling til brug for nye omkostninger i ØR2020</t>
  </si>
  <si>
    <t>Effektiviseringskrav</t>
  </si>
  <si>
    <t>Nøgletal</t>
  </si>
  <si>
    <t xml:space="preserve">Effektiviseringskrav </t>
  </si>
  <si>
    <t>Fane 3</t>
  </si>
  <si>
    <t>Økonomisk ramme for 2024</t>
  </si>
  <si>
    <t>Prisudvikling til brug for nye omkostninger i ØR2021</t>
  </si>
  <si>
    <t>Videreførte omkostninger fra den økonomiske ramme for 2024</t>
  </si>
  <si>
    <t>Økonomisk ramme for 2025</t>
  </si>
  <si>
    <t>Prisudvikling til brug for ØR2018-2021</t>
  </si>
  <si>
    <t>Prisudvikling til brug for nye omkostninger i ØR2022</t>
  </si>
  <si>
    <t>Prisudvikling til brug for ØR2017-2020</t>
  </si>
  <si>
    <t>Vejledende økonomisk ramme for 2026</t>
  </si>
  <si>
    <t>Videreførte omkostninger fra den økonomiske ramme for 2025</t>
  </si>
  <si>
    <t>Økonomisk ramme for 2026</t>
  </si>
  <si>
    <t>Prisudvikling til brug for nye omkostninger i ØR2023</t>
  </si>
  <si>
    <t>Samlet økonomisk ramme for 2024</t>
  </si>
  <si>
    <t>Fane 11: Nøgletal</t>
  </si>
  <si>
    <t>Vejledende økonomisk ramme for 2027</t>
  </si>
  <si>
    <t>Vejledende økonomisk ramme for 2025</t>
  </si>
  <si>
    <t>Fane 2.1: Samlet økonomisk ramme for 2024</t>
  </si>
  <si>
    <t>Fane 2.2: Samlet økonomisk ramme for 2025</t>
  </si>
  <si>
    <t>Fane 2.3: Samlet økonomisk ramme for 2026</t>
  </si>
  <si>
    <t>Fane 2.4: Samlet økonomisk ramme for 2027</t>
  </si>
  <si>
    <t>Videreførte omkostninger fra den økonomiske ramme for 2026</t>
  </si>
  <si>
    <t>Økonomisk ramme for 2027</t>
  </si>
  <si>
    <t>Prisudvikling til brug for nye omkostninger i ØR2024</t>
  </si>
  <si>
    <t>Grundlag</t>
  </si>
  <si>
    <t>Fane 3: Grundlag på baggrund af regnskab for 2022</t>
  </si>
  <si>
    <t>Anlægsomkostninger inkl. finansielle omkostninger</t>
  </si>
  <si>
    <t>Note: Beregningen af de enkelte komponenter i grundlaget fremgår af Bilag B.</t>
  </si>
  <si>
    <t>Note: Grundlaget er angivet i 2023-prisniveau og korrigeres med prisudviklingen og effektiviseringskrav på 1,70 pct. De ikke-påvirkelige omkostninger bliver prisfremskrevet, men der stilles ikke krav til disse. Den økonomiske ramme for 2024 er angivet i 2024-prisniveau.</t>
  </si>
  <si>
    <t>Fane 4: Ikke-påvirkelige omkostninger</t>
  </si>
  <si>
    <t>Faktiske ikke-påvirkelige omkostninger i 2022</t>
  </si>
  <si>
    <t>Beskrivelse af ikke-påvirkelige omkostninger</t>
  </si>
  <si>
    <t>Omkostninger i 2022</t>
  </si>
  <si>
    <t>Ikke-påvirkelige omkostninger i 2022-prisniveau</t>
  </si>
  <si>
    <t>Afgift for ledningsført vand</t>
  </si>
  <si>
    <t>Ejendomsskat</t>
  </si>
  <si>
    <t>Grundlag i 2022-prisniveau</t>
  </si>
  <si>
    <t>Grundlag i 2023-prisniveau</t>
  </si>
  <si>
    <t>Ikke-påvirkelige omkostninger i 2023-prisniveau</t>
  </si>
  <si>
    <t>Fane 5</t>
  </si>
  <si>
    <t>Til afgørelse for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</si>
</sst>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  <fill>
      <patternFill patternType="solid">
        <fgColor rgb="FF35B0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0" fillId="0" borderId="0" applyNumberFormat="0" applyFill="0" applyBorder="0" applyAlignment="0" applyProtection="0"/>
    <xf numFmtId="0" fontId="11" fillId="0" borderId="0"/>
    <xf numFmtId="9" fontId="9" fillId="0" borderId="0" applyFont="0" applyFill="0" applyBorder="0" applyAlignment="0" applyProtection="0"/>
  </cellStyleXfs>
  <cellXfs count="6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5" borderId="1" xfId="0" applyNumberFormat="1" applyFont="1" applyFill="1" applyBorder="1" applyAlignment="1" applyProtection="1">
      <alignment wrapText="1"/>
    </xf>
    <xf numFmtId="3" fontId="8" fillId="5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10" fontId="8" fillId="5" borderId="1" xfId="3" applyNumberFormat="1" applyFont="1" applyFill="1" applyBorder="1" applyAlignment="1" applyProtection="1"/>
    <xf numFmtId="0" fontId="8" fillId="5" borderId="2" xfId="0" applyFont="1" applyFill="1" applyBorder="1" applyAlignment="1" applyProtection="1"/>
    <xf numFmtId="0" fontId="8" fillId="5" borderId="1" xfId="0" quotePrefix="1" applyFont="1" applyFill="1" applyBorder="1" applyAlignment="1" applyProtection="1">
      <alignment horizontal="left" wrapText="1"/>
    </xf>
    <xf numFmtId="0" fontId="8" fillId="5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8" fillId="5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5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0" fillId="0" borderId="0" xfId="0" applyFill="1" applyProtection="1"/>
    <xf numFmtId="10" fontId="8" fillId="0" borderId="1" xfId="3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13" fillId="0" borderId="1" xfId="0" applyFont="1" applyFill="1" applyBorder="1" applyAlignment="1" applyProtection="1"/>
    <xf numFmtId="0" fontId="7" fillId="3" borderId="2" xfId="0" applyFont="1" applyFill="1" applyBorder="1" applyAlignment="1" applyProtection="1"/>
    <xf numFmtId="0" fontId="8" fillId="4" borderId="2" xfId="0" applyFont="1" applyFill="1" applyBorder="1" applyAlignment="1" applyProtection="1"/>
    <xf numFmtId="0" fontId="8" fillId="5" borderId="1" xfId="0" applyFont="1" applyFill="1" applyBorder="1" applyProtection="1"/>
    <xf numFmtId="0" fontId="8" fillId="2" borderId="0" xfId="0" applyFont="1" applyFill="1" applyProtection="1"/>
    <xf numFmtId="0" fontId="14" fillId="2" borderId="0" xfId="0" applyFont="1" applyFill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3" fillId="0" borderId="2" xfId="0" applyFont="1" applyFill="1" applyBorder="1" applyAlignment="1" applyProtection="1">
      <alignment horizontal="left" wrapText="1"/>
    </xf>
    <xf numFmtId="0" fontId="13" fillId="0" borderId="6" xfId="0" applyFont="1" applyFill="1" applyBorder="1" applyAlignment="1" applyProtection="1">
      <alignment horizontal="left" wrapText="1"/>
    </xf>
    <xf numFmtId="0" fontId="13" fillId="0" borderId="3" xfId="0" applyFont="1" applyFill="1" applyBorder="1" applyAlignment="1" applyProtection="1">
      <alignment horizontal="left" wrapText="1"/>
    </xf>
    <xf numFmtId="0" fontId="12" fillId="2" borderId="0" xfId="0" applyFont="1" applyFill="1" applyAlignment="1" applyProtection="1">
      <alignment horizontal="center"/>
    </xf>
    <xf numFmtId="0" fontId="13" fillId="0" borderId="2" xfId="0" applyFont="1" applyFill="1" applyBorder="1" applyAlignment="1" applyProtection="1">
      <alignment horizontal="left"/>
    </xf>
    <xf numFmtId="0" fontId="13" fillId="0" borderId="6" xfId="0" applyFont="1" applyFill="1" applyBorder="1" applyAlignment="1" applyProtection="1">
      <alignment horizontal="left"/>
    </xf>
    <xf numFmtId="0" fontId="13" fillId="0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</cellXfs>
  <cellStyles count="4">
    <cellStyle name="Link" xfId="1" builtinId="8"/>
    <cellStyle name="Normal" xfId="0" builtinId="0"/>
    <cellStyle name="Normal 12" xfId="2" xr:uid="{00000000-0005-0000-0000-000003000000}"/>
    <cellStyle name="Procent" xfId="3" builtinId="5"/>
  </cellStyles>
  <dxfs count="0"/>
  <tableStyles count="0" defaultTableStyle="TableStyleMedium2" defaultPivotStyle="PivotStyleLight16"/>
  <colors>
    <mruColors>
      <color rgb="FFF2DCDB"/>
      <color rgb="FFB6DDF3"/>
      <color rgb="FF212121"/>
      <color rgb="FF650816"/>
      <color rgb="FF4C4C4C"/>
      <color rgb="FFBFBFBF"/>
      <color rgb="FFD9D9D9"/>
      <color rgb="FF35B099"/>
      <color rgb="FF9E0B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I51"/>
  <sheetViews>
    <sheetView showGridLines="0" tabSelected="1" view="pageLayout" topLeftCell="A4" zoomScale="130" zoomScaleNormal="100" zoomScalePageLayoutView="130" workbookViewId="0">
      <selection activeCell="D6" sqref="D6:G7"/>
    </sheetView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41" t="s">
        <v>1</v>
      </c>
      <c r="E6" s="41"/>
      <c r="F6" s="41"/>
      <c r="G6" s="41"/>
      <c r="H6" s="3"/>
      <c r="I6" s="1"/>
    </row>
    <row r="7" spans="1:9" ht="15" customHeight="1" x14ac:dyDescent="0.25">
      <c r="A7" s="1"/>
      <c r="B7" s="1"/>
      <c r="C7" s="3"/>
      <c r="D7" s="41"/>
      <c r="E7" s="41"/>
      <c r="F7" s="41"/>
      <c r="G7" s="41"/>
      <c r="H7" s="3"/>
      <c r="I7" s="1"/>
    </row>
    <row r="8" spans="1:9" ht="15.75" x14ac:dyDescent="0.25">
      <c r="A8" s="1"/>
      <c r="B8" s="1"/>
      <c r="C8" s="4"/>
      <c r="D8" s="43" t="s">
        <v>59</v>
      </c>
      <c r="E8" s="43"/>
      <c r="F8" s="43"/>
      <c r="G8" s="43"/>
      <c r="H8" s="1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42" t="s">
        <v>2</v>
      </c>
      <c r="E11" s="42"/>
      <c r="F11" s="42"/>
      <c r="G11" s="42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3</v>
      </c>
      <c r="D13" s="35" t="s">
        <v>32</v>
      </c>
      <c r="E13" s="36"/>
      <c r="F13" s="36"/>
      <c r="G13" s="37"/>
      <c r="H13" s="1"/>
      <c r="I13" s="1"/>
    </row>
    <row r="14" spans="1:9" x14ac:dyDescent="0.25">
      <c r="A14" s="1"/>
      <c r="B14" s="1"/>
      <c r="C14" s="6" t="s">
        <v>9</v>
      </c>
      <c r="D14" s="35" t="s">
        <v>35</v>
      </c>
      <c r="E14" s="36"/>
      <c r="F14" s="36"/>
      <c r="G14" s="37"/>
      <c r="H14" s="1"/>
      <c r="I14" s="1"/>
    </row>
    <row r="15" spans="1:9" x14ac:dyDescent="0.25">
      <c r="A15" s="1"/>
      <c r="B15" s="1"/>
      <c r="C15" s="6" t="s">
        <v>14</v>
      </c>
      <c r="D15" s="35" t="s">
        <v>28</v>
      </c>
      <c r="E15" s="36"/>
      <c r="F15" s="36"/>
      <c r="G15" s="37"/>
      <c r="H15" s="1"/>
      <c r="I15" s="1"/>
    </row>
    <row r="16" spans="1:9" x14ac:dyDescent="0.25">
      <c r="A16" s="1"/>
      <c r="B16" s="1"/>
      <c r="C16" s="6" t="s">
        <v>15</v>
      </c>
      <c r="D16" s="35" t="s">
        <v>34</v>
      </c>
      <c r="E16" s="36"/>
      <c r="F16" s="36"/>
      <c r="G16" s="37"/>
      <c r="H16" s="1"/>
      <c r="I16" s="1"/>
    </row>
    <row r="17" spans="1:9" x14ac:dyDescent="0.25">
      <c r="A17" s="1"/>
      <c r="B17" s="1"/>
      <c r="C17" s="6" t="s">
        <v>20</v>
      </c>
      <c r="D17" s="35" t="s">
        <v>43</v>
      </c>
      <c r="E17" s="36"/>
      <c r="F17" s="36"/>
      <c r="G17" s="37"/>
      <c r="H17" s="1"/>
      <c r="I17" s="1"/>
    </row>
    <row r="18" spans="1:9" x14ac:dyDescent="0.25">
      <c r="A18" s="1"/>
      <c r="B18" s="1"/>
      <c r="C18" s="6" t="s">
        <v>4</v>
      </c>
      <c r="D18" s="58" t="s">
        <v>6</v>
      </c>
      <c r="E18" s="59"/>
      <c r="F18" s="59"/>
      <c r="G18" s="60"/>
      <c r="H18" s="1"/>
      <c r="I18" s="1"/>
    </row>
    <row r="19" spans="1:9" x14ac:dyDescent="0.25">
      <c r="A19" s="1"/>
      <c r="B19" s="1"/>
      <c r="C19" s="6" t="s">
        <v>58</v>
      </c>
      <c r="D19" s="38" t="s">
        <v>18</v>
      </c>
      <c r="E19" s="39"/>
      <c r="F19" s="39"/>
      <c r="G19" s="40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</sheetData>
  <customSheetViews>
    <customSheetView guid="{61068CEC-D951-4EA8-B2F0-E3FAF0E2CE33}" showPageBreaks="1" showGridLines="0" view="pageLayout" topLeftCell="A7">
      <selection activeCell="E10" sqref="E10"/>
      <pageMargins left="0.71875" right="0.7" top="0.75" bottom="0.75" header="0.3" footer="0.3"/>
      <pageSetup paperSize="9" orientation="portrait" r:id="rId1"/>
    </customSheetView>
  </customSheetViews>
  <mergeCells count="10">
    <mergeCell ref="D17:G17"/>
    <mergeCell ref="D19:G19"/>
    <mergeCell ref="D14:G14"/>
    <mergeCell ref="D6:G7"/>
    <mergeCell ref="D11:G11"/>
    <mergeCell ref="D8:G8"/>
    <mergeCell ref="D15:G15"/>
    <mergeCell ref="D16:G16"/>
    <mergeCell ref="D13:G13"/>
    <mergeCell ref="D18:G18"/>
  </mergeCells>
  <hyperlinks>
    <hyperlink ref="D14:G14" location="'Fane 2.2. Økonomisk ramme 2025'!A1" display="Samlet økonomisk ramme for 2025" xr:uid="{00000000-0004-0000-0000-000000000000}"/>
    <hyperlink ref="D13:G13" location="'Fane 2.1. Økonomisk ramme 2024'!A1" display="Samlet økonomisk ramme for 2024" xr:uid="{00000000-0004-0000-0000-000004000000}"/>
    <hyperlink ref="D16:G16" location="'Fane 2.4. Økonomisk ramme 2027'!A1" display="Vejledende økonomisk ramme for 2027" xr:uid="{00000000-0004-0000-0000-000005000000}"/>
    <hyperlink ref="D15:G15" location="'Fane 2.3. Økonomisk ramme 2026'!A1" display="Vejledende økonomisk ramme for 2026" xr:uid="{00000000-0004-0000-0000-000006000000}"/>
    <hyperlink ref="D19:G19" location="'Fane 11. Nøgletal'!A1" display="Nøgletal" xr:uid="{00000000-0004-0000-0000-000009000000}"/>
    <hyperlink ref="D17:G17" location="'Fane 3. Omkostninger i ØR2023'!A1" display="Omkostninger i ØR2023" xr:uid="{00000000-0004-0000-0000-00000A000000}"/>
    <hyperlink ref="D18:G18" location="'Fane 4. Ikke-påvirkelige omk.'!A1" display="Ikke-påvirkelige omkostninger" xr:uid="{92A0E64E-7410-46EA-A542-E2E9DEEF5299}"/>
  </hyperlinks>
  <pageMargins left="0.7187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G48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50.5703125" style="2" customWidth="1"/>
    <col min="3" max="3" width="9.140625" style="2" hidden="1" customWidth="1"/>
    <col min="4" max="4" width="27.140625" style="2" hidden="1" customWidth="1"/>
    <col min="5" max="5" width="13.5703125" style="2" customWidth="1"/>
    <col min="6" max="6" width="3.85546875" style="2" customWidth="1"/>
    <col min="7" max="7" width="12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44" t="s">
        <v>36</v>
      </c>
      <c r="C3" s="44"/>
      <c r="D3" s="44"/>
      <c r="E3" s="44"/>
      <c r="F3" s="44"/>
      <c r="G3" s="1"/>
    </row>
    <row r="4" spans="1:7" ht="15" customHeight="1" x14ac:dyDescent="0.25">
      <c r="A4" s="1"/>
      <c r="B4" s="44"/>
      <c r="C4" s="44"/>
      <c r="D4" s="44"/>
      <c r="E4" s="44"/>
      <c r="F4" s="4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9" t="s">
        <v>7</v>
      </c>
      <c r="C8" s="19"/>
      <c r="D8" s="19"/>
      <c r="E8" s="19"/>
      <c r="F8" s="19"/>
      <c r="G8" s="1"/>
    </row>
    <row r="9" spans="1:7" x14ac:dyDescent="0.25">
      <c r="A9" s="1"/>
      <c r="B9" s="21" t="s">
        <v>56</v>
      </c>
      <c r="C9" s="21"/>
      <c r="D9" s="21"/>
      <c r="E9" s="7">
        <f>'Fane 3. Grundlag'!E12</f>
        <v>8637026.0174673628</v>
      </c>
      <c r="F9" s="21" t="s">
        <v>0</v>
      </c>
      <c r="G9" s="1"/>
    </row>
    <row r="10" spans="1:7" ht="17.100000000000001" customHeight="1" x14ac:dyDescent="0.25">
      <c r="A10" s="1"/>
      <c r="B10" s="17" t="s">
        <v>10</v>
      </c>
      <c r="C10" s="21"/>
      <c r="D10" s="21"/>
      <c r="E10" s="8">
        <f>E9*'Fane 5. Nøgletal'!C16</f>
        <v>697871.70221136289</v>
      </c>
      <c r="F10" s="21" t="s">
        <v>0</v>
      </c>
      <c r="G10" s="1"/>
    </row>
    <row r="11" spans="1:7" ht="17.100000000000001" customHeight="1" x14ac:dyDescent="0.25">
      <c r="A11" s="1"/>
      <c r="B11" s="14" t="s">
        <v>17</v>
      </c>
      <c r="C11" s="21"/>
      <c r="D11" s="21"/>
      <c r="E11" s="8">
        <f>-SUM(E9:E10)*'Fane 5. Nøgletal'!C21</f>
        <v>-158693.26123453837</v>
      </c>
      <c r="F11" s="21" t="s">
        <v>0</v>
      </c>
      <c r="G11" s="1"/>
    </row>
    <row r="12" spans="1:7" ht="17.100000000000001" customHeight="1" x14ac:dyDescent="0.25">
      <c r="A12" s="1"/>
      <c r="B12" s="22" t="s">
        <v>11</v>
      </c>
      <c r="C12" s="18"/>
      <c r="D12" s="18"/>
      <c r="E12" s="9">
        <f>SUM(E9:E11)</f>
        <v>9176204.4584441874</v>
      </c>
      <c r="F12" s="20" t="s">
        <v>0</v>
      </c>
      <c r="G12" s="1"/>
    </row>
    <row r="13" spans="1:7" ht="17.100000000000001" customHeight="1" x14ac:dyDescent="0.25">
      <c r="A13" s="1"/>
      <c r="B13" s="27" t="s">
        <v>6</v>
      </c>
      <c r="C13" s="27"/>
      <c r="D13" s="27"/>
      <c r="E13" s="27"/>
      <c r="F13" s="27"/>
      <c r="G13" s="1"/>
    </row>
    <row r="14" spans="1:7" ht="17.100000000000001" customHeight="1" x14ac:dyDescent="0.25">
      <c r="A14" s="1"/>
      <c r="B14" s="28" t="s">
        <v>6</v>
      </c>
      <c r="C14" s="28"/>
      <c r="D14" s="28"/>
      <c r="E14" s="9">
        <f>'Fane 4. Ikke-påvirkelige omk.'!C19*(1+'Fane 5. Nøgletal'!C16)</f>
        <v>2632022.77913344</v>
      </c>
      <c r="F14" s="28" t="s">
        <v>0</v>
      </c>
      <c r="G14" s="1"/>
    </row>
    <row r="15" spans="1:7" ht="15" customHeight="1" x14ac:dyDescent="0.25">
      <c r="A15" s="1"/>
      <c r="B15" s="19" t="s">
        <v>21</v>
      </c>
      <c r="C15" s="19"/>
      <c r="D15" s="19"/>
      <c r="E15" s="10">
        <f>E12+E14</f>
        <v>11808227.237577628</v>
      </c>
      <c r="F15" s="11" t="s">
        <v>0</v>
      </c>
      <c r="G15" s="1"/>
    </row>
    <row r="16" spans="1:7" ht="54" customHeight="1" x14ac:dyDescent="0.25">
      <c r="A16" s="1"/>
      <c r="B16" s="45" t="s">
        <v>47</v>
      </c>
      <c r="C16" s="46"/>
      <c r="D16" s="46"/>
      <c r="E16" s="46"/>
      <c r="F16" s="47"/>
      <c r="G16" s="1"/>
    </row>
    <row r="17" spans="1:7" ht="15" customHeight="1" x14ac:dyDescent="0.25">
      <c r="A17" s="1"/>
      <c r="B17" s="1"/>
      <c r="C17" s="1"/>
      <c r="D17" s="1"/>
      <c r="E17" s="1"/>
      <c r="F17" s="1"/>
      <c r="G17" s="1"/>
    </row>
    <row r="18" spans="1:7" ht="15" customHeight="1" x14ac:dyDescent="0.25">
      <c r="A18" s="1"/>
      <c r="B18" s="1"/>
      <c r="C18" s="1"/>
      <c r="D18" s="1"/>
      <c r="E18" s="1"/>
      <c r="F18" s="1"/>
      <c r="G18" s="1"/>
    </row>
    <row r="19" spans="1:7" ht="15" customHeight="1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ht="15" customHeight="1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customSheetViews>
    <customSheetView guid="{61068CEC-D951-4EA8-B2F0-E3FAF0E2CE33}" showPageBreaks="1" showGridLines="0" hiddenColumns="1" view="pageLayout">
      <selection activeCell="B2" sqref="B2"/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16:F16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4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59.8554687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8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44" t="s">
        <v>37</v>
      </c>
      <c r="C3" s="44"/>
      <c r="D3" s="44"/>
      <c r="E3" s="44"/>
      <c r="F3" s="44"/>
      <c r="G3" s="1"/>
    </row>
    <row r="4" spans="1:7" ht="15" customHeight="1" x14ac:dyDescent="0.25">
      <c r="A4" s="1"/>
      <c r="B4" s="44"/>
      <c r="C4" s="44"/>
      <c r="D4" s="44"/>
      <c r="E4" s="44"/>
      <c r="F4" s="44"/>
      <c r="G4" s="1"/>
    </row>
    <row r="5" spans="1:7" x14ac:dyDescent="0.25">
      <c r="A5" s="1"/>
      <c r="B5" s="48" t="s">
        <v>12</v>
      </c>
      <c r="C5" s="48"/>
      <c r="D5" s="48"/>
      <c r="E5" s="48"/>
      <c r="F5" s="4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9" t="s">
        <v>7</v>
      </c>
      <c r="C7" s="19"/>
      <c r="D7" s="19"/>
      <c r="E7" s="19"/>
      <c r="F7" s="19"/>
      <c r="G7" s="1"/>
    </row>
    <row r="8" spans="1:7" ht="15" customHeight="1" x14ac:dyDescent="0.25">
      <c r="A8" s="1"/>
      <c r="B8" s="21" t="s">
        <v>23</v>
      </c>
      <c r="C8" s="21"/>
      <c r="D8" s="21"/>
      <c r="E8" s="7">
        <f>'Fane 2.1. Økonomisk ramme 2024'!E12</f>
        <v>9176204.4584441874</v>
      </c>
      <c r="F8" s="21" t="s">
        <v>0</v>
      </c>
      <c r="G8" s="1"/>
    </row>
    <row r="9" spans="1:7" ht="15" customHeight="1" x14ac:dyDescent="0.25">
      <c r="A9" s="1"/>
      <c r="B9" s="17" t="s">
        <v>10</v>
      </c>
      <c r="C9" s="21"/>
      <c r="D9" s="21"/>
      <c r="E9" s="8">
        <f>SUM(E8:E8)*'Fane 5. Nøgletal'!C16</f>
        <v>741437.32024229027</v>
      </c>
      <c r="F9" s="21" t="s">
        <v>0</v>
      </c>
      <c r="G9" s="1"/>
    </row>
    <row r="10" spans="1:7" ht="15" customHeight="1" x14ac:dyDescent="0.25">
      <c r="A10" s="1"/>
      <c r="B10" s="17" t="s">
        <v>17</v>
      </c>
      <c r="C10" s="21"/>
      <c r="D10" s="21"/>
      <c r="E10" s="8">
        <f>-SUM(E8:E9)*'Fane 5. Nøgletal'!C21</f>
        <v>-168599.91023767012</v>
      </c>
      <c r="F10" s="21" t="s">
        <v>0</v>
      </c>
      <c r="G10" s="1"/>
    </row>
    <row r="11" spans="1:7" ht="15" customHeight="1" x14ac:dyDescent="0.25">
      <c r="A11" s="1"/>
      <c r="B11" s="18" t="s">
        <v>11</v>
      </c>
      <c r="C11" s="18"/>
      <c r="D11" s="18"/>
      <c r="E11" s="9">
        <f>SUM(E8:E10)</f>
        <v>9749041.8684488069</v>
      </c>
      <c r="F11" s="20" t="s">
        <v>0</v>
      </c>
      <c r="G11" s="1"/>
    </row>
    <row r="12" spans="1:7" x14ac:dyDescent="0.25">
      <c r="A12" s="1"/>
      <c r="B12" s="19" t="s">
        <v>6</v>
      </c>
      <c r="C12" s="19"/>
      <c r="D12" s="19"/>
      <c r="E12" s="19"/>
      <c r="F12" s="19"/>
      <c r="G12" s="1"/>
    </row>
    <row r="13" spans="1:7" ht="15" customHeight="1" x14ac:dyDescent="0.25">
      <c r="A13" s="1"/>
      <c r="B13" s="20" t="s">
        <v>6</v>
      </c>
      <c r="C13" s="20"/>
      <c r="D13" s="20"/>
      <c r="E13" s="9">
        <f>'Fane 2.1. Økonomisk ramme 2024'!E14*(1+'Fane 5. Nøgletal'!C16)</f>
        <v>2844690.2196874218</v>
      </c>
      <c r="F13" s="20" t="s">
        <v>0</v>
      </c>
      <c r="G13" s="1"/>
    </row>
    <row r="14" spans="1:7" x14ac:dyDescent="0.25">
      <c r="A14" s="1"/>
      <c r="B14" s="19" t="s">
        <v>24</v>
      </c>
      <c r="C14" s="19"/>
      <c r="D14" s="19"/>
      <c r="E14" s="10">
        <f>E11+E13</f>
        <v>12593732.08813623</v>
      </c>
      <c r="F14" s="11" t="s">
        <v>0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3"/>
  <dimension ref="A1:G46"/>
  <sheetViews>
    <sheetView showGridLines="0" view="pageLayout" zoomScaleNormal="100" workbookViewId="0">
      <selection activeCell="B3" sqref="B3:F4"/>
    </sheetView>
  </sheetViews>
  <sheetFormatPr defaultColWidth="9.140625" defaultRowHeight="15" x14ac:dyDescent="0.25"/>
  <cols>
    <col min="1" max="1" width="5.140625" style="2" customWidth="1"/>
    <col min="2" max="2" width="56.42578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10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44" t="s">
        <v>38</v>
      </c>
      <c r="C3" s="44"/>
      <c r="D3" s="44"/>
      <c r="E3" s="44"/>
      <c r="F3" s="44"/>
      <c r="G3" s="1"/>
    </row>
    <row r="4" spans="1:7" ht="15" customHeight="1" x14ac:dyDescent="0.25">
      <c r="A4" s="1"/>
      <c r="B4" s="44"/>
      <c r="C4" s="44"/>
      <c r="D4" s="44"/>
      <c r="E4" s="44"/>
      <c r="F4" s="44"/>
      <c r="G4" s="1"/>
    </row>
    <row r="5" spans="1:7" x14ac:dyDescent="0.25">
      <c r="A5" s="1"/>
      <c r="B5" s="48" t="s">
        <v>12</v>
      </c>
      <c r="C5" s="48"/>
      <c r="D5" s="48"/>
      <c r="E5" s="48"/>
      <c r="F5" s="4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9" t="s">
        <v>7</v>
      </c>
      <c r="C7" s="19"/>
      <c r="D7" s="19"/>
      <c r="E7" s="19"/>
      <c r="F7" s="19"/>
      <c r="G7" s="1"/>
    </row>
    <row r="8" spans="1:7" ht="15" customHeight="1" x14ac:dyDescent="0.25">
      <c r="A8" s="1"/>
      <c r="B8" s="21" t="s">
        <v>29</v>
      </c>
      <c r="C8" s="21"/>
      <c r="D8" s="21"/>
      <c r="E8" s="7">
        <f>'Fane 2.2. Økonomisk ramme 2025'!E11</f>
        <v>9749041.8684488069</v>
      </c>
      <c r="F8" s="21" t="s">
        <v>0</v>
      </c>
      <c r="G8" s="1"/>
    </row>
    <row r="9" spans="1:7" ht="15" customHeight="1" x14ac:dyDescent="0.25">
      <c r="A9" s="1"/>
      <c r="B9" s="17" t="s">
        <v>10</v>
      </c>
      <c r="C9" s="21"/>
      <c r="D9" s="21"/>
      <c r="E9" s="8">
        <f>SUM(E8:E8)*'Fane 5. Nøgletal'!C16</f>
        <v>787722.58297066356</v>
      </c>
      <c r="F9" s="21" t="s">
        <v>0</v>
      </c>
      <c r="G9" s="1"/>
    </row>
    <row r="10" spans="1:7" ht="15" customHeight="1" x14ac:dyDescent="0.25">
      <c r="A10" s="1"/>
      <c r="B10" s="17" t="s">
        <v>17</v>
      </c>
      <c r="C10" s="21"/>
      <c r="D10" s="21"/>
      <c r="E10" s="8">
        <f>-SUM(E8:E9)*'Fane 5. Nøgletal'!C21</f>
        <v>-179124.99567413103</v>
      </c>
      <c r="F10" s="21" t="s">
        <v>0</v>
      </c>
      <c r="G10" s="1"/>
    </row>
    <row r="11" spans="1:7" x14ac:dyDescent="0.25">
      <c r="A11" s="1"/>
      <c r="B11" s="18" t="s">
        <v>11</v>
      </c>
      <c r="C11" s="18"/>
      <c r="D11" s="18"/>
      <c r="E11" s="9">
        <f>SUM(E8:E10)</f>
        <v>10357639.455745339</v>
      </c>
      <c r="F11" s="20" t="s">
        <v>0</v>
      </c>
      <c r="G11" s="1"/>
    </row>
    <row r="12" spans="1:7" x14ac:dyDescent="0.25">
      <c r="A12" s="1"/>
      <c r="B12" s="19" t="s">
        <v>6</v>
      </c>
      <c r="C12" s="19"/>
      <c r="D12" s="19"/>
      <c r="E12" s="19"/>
      <c r="F12" s="19"/>
      <c r="G12" s="1"/>
    </row>
    <row r="13" spans="1:7" ht="15" customHeight="1" x14ac:dyDescent="0.25">
      <c r="A13" s="1"/>
      <c r="B13" s="20" t="s">
        <v>6</v>
      </c>
      <c r="C13" s="20"/>
      <c r="D13" s="20"/>
      <c r="E13" s="9">
        <f>'Fane 2.1. Økonomisk ramme 2024'!E14*(1+'Fane 5. Nøgletal'!C16)^2</f>
        <v>3074541.1894381656</v>
      </c>
      <c r="F13" s="20" t="s">
        <v>0</v>
      </c>
      <c r="G13" s="1"/>
    </row>
    <row r="14" spans="1:7" ht="15" customHeight="1" x14ac:dyDescent="0.25">
      <c r="A14" s="1"/>
      <c r="B14" s="19" t="s">
        <v>30</v>
      </c>
      <c r="C14" s="19"/>
      <c r="D14" s="19"/>
      <c r="E14" s="10">
        <f>E11+E13</f>
        <v>13432180.645183505</v>
      </c>
      <c r="F14" s="11" t="s">
        <v>0</v>
      </c>
      <c r="G14" s="1"/>
    </row>
    <row r="15" spans="1:7" ht="15" customHeight="1" x14ac:dyDescent="0.25">
      <c r="A15" s="1"/>
      <c r="B15" s="1"/>
      <c r="C15" s="1"/>
      <c r="D15" s="1"/>
      <c r="E15" s="1"/>
      <c r="F15" s="1"/>
      <c r="G15" s="1"/>
    </row>
    <row r="16" spans="1:7" ht="15" customHeight="1" x14ac:dyDescent="0.25">
      <c r="A16" s="1"/>
      <c r="B16" s="1"/>
      <c r="C16" s="1"/>
      <c r="D16" s="1"/>
      <c r="E16" s="1"/>
      <c r="F16" s="1"/>
      <c r="G16" s="1"/>
    </row>
    <row r="17" spans="1:7" ht="15" customHeight="1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6"/>
  <dimension ref="A1:G46"/>
  <sheetViews>
    <sheetView showGridLines="0" view="pageLayout" zoomScaleNormal="100" workbookViewId="0">
      <selection activeCell="B3" sqref="B3:F4"/>
    </sheetView>
  </sheetViews>
  <sheetFormatPr defaultColWidth="9.140625" defaultRowHeight="15" x14ac:dyDescent="0.25"/>
  <cols>
    <col min="1" max="1" width="5.140625" style="2" customWidth="1"/>
    <col min="2" max="2" width="51.7109375" style="2" customWidth="1"/>
    <col min="3" max="3" width="0" style="2" hidden="1" customWidth="1"/>
    <col min="4" max="4" width="27" style="2" hidden="1" customWidth="1"/>
    <col min="5" max="5" width="13.28515625" style="2" customWidth="1"/>
    <col min="6" max="6" width="3.85546875" style="2" customWidth="1"/>
    <col min="7" max="7" width="11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44" t="s">
        <v>39</v>
      </c>
      <c r="C3" s="44"/>
      <c r="D3" s="44"/>
      <c r="E3" s="44"/>
      <c r="F3" s="44"/>
      <c r="G3" s="1"/>
    </row>
    <row r="4" spans="1:7" ht="15" customHeight="1" x14ac:dyDescent="0.25">
      <c r="A4" s="1"/>
      <c r="B4" s="44"/>
      <c r="C4" s="44"/>
      <c r="D4" s="44"/>
      <c r="E4" s="44"/>
      <c r="F4" s="44"/>
      <c r="G4" s="1"/>
    </row>
    <row r="5" spans="1:7" x14ac:dyDescent="0.25">
      <c r="A5" s="1"/>
      <c r="B5" s="48" t="s">
        <v>12</v>
      </c>
      <c r="C5" s="48"/>
      <c r="D5" s="48"/>
      <c r="E5" s="48"/>
      <c r="F5" s="48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9" t="s">
        <v>7</v>
      </c>
      <c r="C7" s="19"/>
      <c r="D7" s="19"/>
      <c r="E7" s="19"/>
      <c r="F7" s="19"/>
      <c r="G7" s="1"/>
    </row>
    <row r="8" spans="1:7" ht="15" customHeight="1" x14ac:dyDescent="0.25">
      <c r="A8" s="1"/>
      <c r="B8" s="21" t="s">
        <v>40</v>
      </c>
      <c r="C8" s="21"/>
      <c r="D8" s="21"/>
      <c r="E8" s="7">
        <f>'Fane 2.3. Økonomisk ramme 2026'!E11</f>
        <v>10357639.455745339</v>
      </c>
      <c r="F8" s="21" t="s">
        <v>0</v>
      </c>
      <c r="G8" s="1"/>
    </row>
    <row r="9" spans="1:7" ht="15" customHeight="1" x14ac:dyDescent="0.25">
      <c r="A9" s="1"/>
      <c r="B9" s="17" t="s">
        <v>10</v>
      </c>
      <c r="C9" s="21"/>
      <c r="D9" s="21"/>
      <c r="E9" s="8">
        <f>SUM(E8:E8)*'Fane 5. Nøgletal'!C16</f>
        <v>836897.26802422339</v>
      </c>
      <c r="F9" s="21" t="s">
        <v>0</v>
      </c>
      <c r="G9" s="1"/>
    </row>
    <row r="10" spans="1:7" ht="15" customHeight="1" x14ac:dyDescent="0.25">
      <c r="A10" s="1"/>
      <c r="B10" s="17" t="s">
        <v>17</v>
      </c>
      <c r="C10" s="21"/>
      <c r="D10" s="21"/>
      <c r="E10" s="8">
        <f>-SUM(E8:E9)*'Fane 5. Nøgletal'!C21</f>
        <v>-190307.12430408256</v>
      </c>
      <c r="F10" s="21" t="s">
        <v>0</v>
      </c>
      <c r="G10" s="1"/>
    </row>
    <row r="11" spans="1:7" x14ac:dyDescent="0.25">
      <c r="A11" s="1"/>
      <c r="B11" s="18" t="s">
        <v>11</v>
      </c>
      <c r="C11" s="18"/>
      <c r="D11" s="18"/>
      <c r="E11" s="9">
        <f>SUM(E8:E10)</f>
        <v>11004229.59946548</v>
      </c>
      <c r="F11" s="20" t="s">
        <v>0</v>
      </c>
      <c r="G11" s="1"/>
    </row>
    <row r="12" spans="1:7" x14ac:dyDescent="0.25">
      <c r="A12" s="1"/>
      <c r="B12" s="19" t="s">
        <v>6</v>
      </c>
      <c r="C12" s="19"/>
      <c r="D12" s="19"/>
      <c r="E12" s="19"/>
      <c r="F12" s="19"/>
      <c r="G12" s="1"/>
    </row>
    <row r="13" spans="1:7" ht="15" customHeight="1" x14ac:dyDescent="0.25">
      <c r="A13" s="1"/>
      <c r="B13" s="20" t="s">
        <v>6</v>
      </c>
      <c r="C13" s="20"/>
      <c r="D13" s="20"/>
      <c r="E13" s="9">
        <f>'Fane 2.1. Økonomisk ramme 2024'!E14*(1+'Fane 5. Nøgletal'!C16)^3</f>
        <v>3322964.1175447693</v>
      </c>
      <c r="F13" s="20" t="s">
        <v>0</v>
      </c>
      <c r="G13" s="1"/>
    </row>
    <row r="14" spans="1:7" ht="15" customHeight="1" x14ac:dyDescent="0.25">
      <c r="A14" s="1"/>
      <c r="B14" s="19" t="s">
        <v>41</v>
      </c>
      <c r="C14" s="19"/>
      <c r="D14" s="19"/>
      <c r="E14" s="10">
        <f>E11+E13</f>
        <v>14327193.717010248</v>
      </c>
      <c r="F14" s="11" t="s">
        <v>0</v>
      </c>
      <c r="G14" s="1"/>
    </row>
    <row r="15" spans="1:7" ht="15" customHeight="1" x14ac:dyDescent="0.25">
      <c r="A15" s="1"/>
      <c r="B15" s="1"/>
      <c r="C15" s="1"/>
      <c r="D15" s="1"/>
      <c r="E15" s="1"/>
      <c r="F15" s="1"/>
      <c r="G15" s="1"/>
    </row>
    <row r="16" spans="1:7" ht="15" customHeight="1" x14ac:dyDescent="0.25">
      <c r="A16" s="1"/>
      <c r="B16" s="1"/>
      <c r="C16" s="1"/>
      <c r="D16" s="1"/>
      <c r="E16" s="1"/>
      <c r="F16" s="1"/>
      <c r="G16" s="1"/>
    </row>
    <row r="17" spans="1:7" ht="15" customHeight="1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7"/>
  <dimension ref="A1:G57"/>
  <sheetViews>
    <sheetView showGridLines="0" view="pageLayout" zoomScaleNormal="100" workbookViewId="0">
      <selection activeCell="B3" sqref="B3:F4"/>
    </sheetView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10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52" t="s">
        <v>44</v>
      </c>
      <c r="C3" s="52"/>
      <c r="D3" s="52"/>
      <c r="E3" s="52"/>
      <c r="F3" s="52"/>
      <c r="G3" s="1"/>
    </row>
    <row r="4" spans="1:7" ht="29.25" customHeight="1" x14ac:dyDescent="0.25">
      <c r="A4" s="1"/>
      <c r="B4" s="52"/>
      <c r="C4" s="52"/>
      <c r="D4" s="52"/>
      <c r="E4" s="52"/>
      <c r="F4" s="5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3" t="s">
        <v>43</v>
      </c>
      <c r="C8" s="54"/>
      <c r="D8" s="54"/>
      <c r="E8" s="54"/>
      <c r="F8" s="55"/>
      <c r="G8" s="1"/>
    </row>
    <row r="9" spans="1:7" ht="15" customHeight="1" x14ac:dyDescent="0.25">
      <c r="A9" s="1"/>
      <c r="B9" s="49" t="s">
        <v>5</v>
      </c>
      <c r="C9" s="50"/>
      <c r="D9" s="51"/>
      <c r="E9" s="7">
        <v>5973249</v>
      </c>
      <c r="F9" s="29" t="s">
        <v>0</v>
      </c>
      <c r="G9" s="1"/>
    </row>
    <row r="10" spans="1:7" ht="15" customHeight="1" x14ac:dyDescent="0.25">
      <c r="A10" s="1"/>
      <c r="B10" s="49" t="s">
        <v>45</v>
      </c>
      <c r="C10" s="50"/>
      <c r="D10" s="51"/>
      <c r="E10" s="7">
        <v>2018077.811128204</v>
      </c>
      <c r="F10" s="29" t="s">
        <v>0</v>
      </c>
      <c r="G10" s="1"/>
    </row>
    <row r="11" spans="1:7" x14ac:dyDescent="0.25">
      <c r="A11" s="1"/>
      <c r="B11" s="53" t="s">
        <v>55</v>
      </c>
      <c r="C11" s="54"/>
      <c r="D11" s="55"/>
      <c r="E11" s="10">
        <f>SUM(E9:E10)</f>
        <v>7991326.8111282038</v>
      </c>
      <c r="F11" s="27" t="s">
        <v>0</v>
      </c>
      <c r="G11" s="1"/>
    </row>
    <row r="12" spans="1:7" ht="15" customHeight="1" x14ac:dyDescent="0.25">
      <c r="A12" s="1"/>
      <c r="B12" s="53" t="s">
        <v>56</v>
      </c>
      <c r="C12" s="54"/>
      <c r="D12" s="55"/>
      <c r="E12" s="10">
        <f>E11*(1+'Fane 5. Nøgletal'!C16)</f>
        <v>8637026.0174673628</v>
      </c>
      <c r="F12" s="27" t="s">
        <v>0</v>
      </c>
      <c r="G12" s="1"/>
    </row>
    <row r="13" spans="1:7" x14ac:dyDescent="0.25">
      <c r="A13" s="1"/>
      <c r="B13" s="49" t="s">
        <v>46</v>
      </c>
      <c r="C13" s="50"/>
      <c r="D13" s="50"/>
      <c r="E13" s="50"/>
      <c r="F13" s="5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ht="15.4" customHeight="1" x14ac:dyDescent="0.25">
      <c r="A19" s="1"/>
      <c r="B19" s="1"/>
      <c r="C19" s="1"/>
      <c r="D19" s="1"/>
      <c r="E19" s="1"/>
      <c r="F19" s="1"/>
      <c r="G19" s="1"/>
    </row>
    <row r="20" spans="1:7" ht="15.7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ht="15" customHeight="1" x14ac:dyDescent="0.25">
      <c r="A28" s="1"/>
      <c r="B28" s="1"/>
      <c r="C28" s="1"/>
      <c r="D28" s="1"/>
      <c r="E28" s="1"/>
      <c r="F28" s="1"/>
      <c r="G28" s="1"/>
    </row>
    <row r="29" spans="1:7" ht="27" customHeight="1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25"/>
      <c r="C49" s="25"/>
      <c r="D49" s="25"/>
      <c r="E49" s="25"/>
      <c r="F49" s="25"/>
      <c r="G49" s="1"/>
    </row>
    <row r="50" spans="1:7" x14ac:dyDescent="0.25">
      <c r="A50" s="25"/>
      <c r="B50" s="25"/>
      <c r="C50" s="25"/>
      <c r="D50" s="25"/>
      <c r="E50" s="25"/>
      <c r="F50" s="25"/>
      <c r="G50" s="25"/>
    </row>
    <row r="51" spans="1:7" x14ac:dyDescent="0.25">
      <c r="A51" s="25"/>
      <c r="B51" s="25"/>
      <c r="C51" s="25"/>
      <c r="D51" s="25"/>
      <c r="E51" s="25"/>
      <c r="F51" s="25"/>
      <c r="G51" s="25"/>
    </row>
    <row r="52" spans="1:7" x14ac:dyDescent="0.25">
      <c r="A52" s="25"/>
      <c r="B52" s="25"/>
      <c r="C52" s="25"/>
      <c r="D52" s="25"/>
      <c r="E52" s="25"/>
      <c r="F52" s="25"/>
      <c r="G52" s="25"/>
    </row>
    <row r="53" spans="1:7" x14ac:dyDescent="0.25">
      <c r="A53" s="25"/>
      <c r="B53" s="25"/>
      <c r="C53" s="25"/>
      <c r="D53" s="25"/>
      <c r="E53" s="25"/>
      <c r="F53" s="25"/>
      <c r="G53" s="25"/>
    </row>
    <row r="54" spans="1:7" x14ac:dyDescent="0.25">
      <c r="A54" s="25"/>
      <c r="B54" s="25"/>
      <c r="C54" s="25"/>
      <c r="D54" s="25"/>
      <c r="E54" s="25"/>
      <c r="F54" s="25"/>
      <c r="G54" s="25"/>
    </row>
    <row r="55" spans="1:7" x14ac:dyDescent="0.25">
      <c r="A55" s="25"/>
      <c r="B55" s="25"/>
      <c r="C55" s="25"/>
      <c r="D55" s="25"/>
      <c r="E55" s="25"/>
      <c r="F55" s="25"/>
      <c r="G55" s="25"/>
    </row>
    <row r="56" spans="1:7" x14ac:dyDescent="0.25">
      <c r="A56" s="25"/>
      <c r="B56" s="25"/>
      <c r="C56" s="25"/>
      <c r="D56" s="25"/>
      <c r="E56" s="25"/>
      <c r="F56" s="25"/>
      <c r="G56" s="25"/>
    </row>
    <row r="57" spans="1:7" x14ac:dyDescent="0.25">
      <c r="A57" s="25"/>
      <c r="G57" s="25"/>
    </row>
  </sheetData>
  <customSheetViews>
    <customSheetView guid="{61068CEC-D951-4EA8-B2F0-E3FAF0E2CE33}" showPageBreaks="1" showGridLines="0" view="pageLayout" topLeftCell="A7">
      <selection activeCell="E15" sqref="E15"/>
      <pageMargins left="0.7" right="0.7" top="0.75" bottom="0.75" header="0.3" footer="0.3"/>
      <pageSetup paperSize="9" orientation="portrait" r:id="rId1"/>
    </customSheetView>
  </customSheetViews>
  <mergeCells count="7">
    <mergeCell ref="B13:F13"/>
    <mergeCell ref="B3:F4"/>
    <mergeCell ref="B9:D9"/>
    <mergeCell ref="B10:D10"/>
    <mergeCell ref="B8:F8"/>
    <mergeCell ref="B11:D11"/>
    <mergeCell ref="B12:D1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10155-3308-42CB-B9D9-7DE045AB408E}">
  <dimension ref="A1:F55"/>
  <sheetViews>
    <sheetView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44" t="s">
        <v>48</v>
      </c>
      <c r="C3" s="44"/>
      <c r="D3" s="44"/>
      <c r="E3" s="1"/>
      <c r="F3" s="1"/>
    </row>
    <row r="4" spans="1:6" ht="15" customHeight="1" x14ac:dyDescent="0.25">
      <c r="A4" s="1"/>
      <c r="B4" s="44"/>
      <c r="C4" s="44"/>
      <c r="D4" s="44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53" t="s">
        <v>49</v>
      </c>
      <c r="C8" s="54"/>
      <c r="D8" s="55"/>
      <c r="E8" s="1"/>
      <c r="F8" s="1"/>
    </row>
    <row r="9" spans="1:6" x14ac:dyDescent="0.25">
      <c r="A9" s="1"/>
      <c r="B9" s="31" t="s">
        <v>50</v>
      </c>
      <c r="C9" s="28" t="s">
        <v>51</v>
      </c>
      <c r="D9" s="28"/>
      <c r="E9" s="1"/>
      <c r="F9" s="1"/>
    </row>
    <row r="10" spans="1:6" ht="15" customHeight="1" x14ac:dyDescent="0.25">
      <c r="A10" s="1"/>
      <c r="B10" s="13" t="s">
        <v>53</v>
      </c>
      <c r="C10" s="8">
        <v>2227124</v>
      </c>
      <c r="D10" s="32" t="s">
        <v>0</v>
      </c>
      <c r="E10" s="1"/>
      <c r="F10" s="1"/>
    </row>
    <row r="11" spans="1:6" x14ac:dyDescent="0.25">
      <c r="A11" s="1"/>
      <c r="B11" s="13" t="s">
        <v>54</v>
      </c>
      <c r="C11" s="8">
        <v>26072</v>
      </c>
      <c r="D11" s="32" t="s">
        <v>0</v>
      </c>
      <c r="E11" s="1"/>
      <c r="F11" s="1"/>
    </row>
    <row r="12" spans="1:6" x14ac:dyDescent="0.25">
      <c r="A12" s="1"/>
      <c r="B12" s="13"/>
      <c r="C12" s="8"/>
      <c r="D12" s="32" t="s">
        <v>0</v>
      </c>
      <c r="E12" s="1"/>
      <c r="F12" s="1"/>
    </row>
    <row r="13" spans="1:6" x14ac:dyDescent="0.25">
      <c r="A13" s="1"/>
      <c r="B13" s="13"/>
      <c r="C13" s="8"/>
      <c r="D13" s="32" t="s">
        <v>0</v>
      </c>
      <c r="E13" s="1"/>
      <c r="F13" s="1"/>
    </row>
    <row r="14" spans="1:6" x14ac:dyDescent="0.25">
      <c r="A14" s="1"/>
      <c r="B14" s="13"/>
      <c r="C14" s="8"/>
      <c r="D14" s="32" t="s">
        <v>0</v>
      </c>
      <c r="E14" s="1"/>
      <c r="F14" s="1"/>
    </row>
    <row r="15" spans="1:6" x14ac:dyDescent="0.25">
      <c r="A15" s="1"/>
      <c r="B15" s="13"/>
      <c r="C15" s="8"/>
      <c r="D15" s="32" t="s">
        <v>0</v>
      </c>
      <c r="E15" s="1"/>
      <c r="F15" s="1"/>
    </row>
    <row r="16" spans="1:6" x14ac:dyDescent="0.25">
      <c r="A16" s="1"/>
      <c r="B16" s="13"/>
      <c r="C16" s="8"/>
      <c r="D16" s="32" t="s">
        <v>0</v>
      </c>
      <c r="E16" s="1"/>
      <c r="F16" s="1"/>
    </row>
    <row r="17" spans="1:6" x14ac:dyDescent="0.25">
      <c r="A17" s="1"/>
      <c r="B17" s="13"/>
      <c r="C17" s="8"/>
      <c r="D17" s="32" t="s">
        <v>0</v>
      </c>
      <c r="E17" s="1"/>
      <c r="F17" s="1"/>
    </row>
    <row r="18" spans="1:6" x14ac:dyDescent="0.25">
      <c r="A18" s="1"/>
      <c r="B18" s="30" t="s">
        <v>52</v>
      </c>
      <c r="C18" s="10">
        <f>SUM(C10:C17)</f>
        <v>2253196</v>
      </c>
      <c r="D18" s="11" t="s">
        <v>0</v>
      </c>
      <c r="E18" s="1"/>
      <c r="F18" s="1"/>
    </row>
    <row r="19" spans="1:6" x14ac:dyDescent="0.25">
      <c r="A19" s="1"/>
      <c r="B19" s="30" t="s">
        <v>57</v>
      </c>
      <c r="C19" s="10">
        <f>C18*(1+'Fane 5. Nøgletal'!C16)</f>
        <v>2435254.2368000001</v>
      </c>
      <c r="D19" s="11" t="s">
        <v>0</v>
      </c>
      <c r="E19" s="1"/>
      <c r="F19" s="1"/>
    </row>
    <row r="20" spans="1:6" x14ac:dyDescent="0.25">
      <c r="A20" s="1"/>
      <c r="B20" s="33"/>
      <c r="C20" s="34"/>
      <c r="D20" s="34"/>
      <c r="E20" s="1"/>
      <c r="F20" s="1"/>
    </row>
    <row r="21" spans="1:6" x14ac:dyDescent="0.25">
      <c r="A21" s="1"/>
      <c r="B21" s="33"/>
      <c r="C21" s="34"/>
      <c r="D21" s="34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25"/>
      <c r="B51" s="25"/>
      <c r="C51" s="25"/>
      <c r="D51" s="25"/>
      <c r="E51" s="25"/>
      <c r="F51" s="25"/>
    </row>
    <row r="52" spans="1:6" x14ac:dyDescent="0.25">
      <c r="A52" s="25"/>
      <c r="B52" s="25"/>
      <c r="C52" s="25"/>
      <c r="D52" s="25"/>
      <c r="E52" s="25"/>
      <c r="F52" s="25"/>
    </row>
    <row r="53" spans="1:6" x14ac:dyDescent="0.25">
      <c r="A53" s="25"/>
      <c r="B53" s="25"/>
      <c r="C53" s="25"/>
      <c r="D53" s="25"/>
      <c r="E53" s="25"/>
      <c r="F53" s="25"/>
    </row>
    <row r="54" spans="1:6" x14ac:dyDescent="0.25">
      <c r="A54" s="25"/>
      <c r="B54" s="25"/>
      <c r="C54" s="25"/>
      <c r="D54" s="25"/>
      <c r="E54" s="25"/>
      <c r="F54" s="25"/>
    </row>
    <row r="55" spans="1:6" x14ac:dyDescent="0.25">
      <c r="A55" s="25"/>
      <c r="B55" s="25"/>
      <c r="C55" s="25"/>
      <c r="D55" s="25"/>
      <c r="E55" s="25"/>
      <c r="F55" s="25"/>
    </row>
  </sheetData>
  <mergeCells count="2">
    <mergeCell ref="B3:D4"/>
    <mergeCell ref="B8:D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13"/>
  <dimension ref="A1:D51"/>
  <sheetViews>
    <sheetView showGridLines="0" view="pageLayout" zoomScaleNormal="100" workbookViewId="0">
      <selection activeCell="B3" sqref="B3:C4"/>
    </sheetView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52" t="s">
        <v>33</v>
      </c>
      <c r="C3" s="52"/>
      <c r="D3" s="1"/>
    </row>
    <row r="4" spans="1:4" ht="25.5" customHeight="1" x14ac:dyDescent="0.25">
      <c r="A4" s="1"/>
      <c r="B4" s="52"/>
      <c r="C4" s="5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23" t="s">
        <v>8</v>
      </c>
      <c r="C8" s="24"/>
      <c r="D8" s="1"/>
    </row>
    <row r="9" spans="1:4" x14ac:dyDescent="0.25">
      <c r="A9" s="1"/>
      <c r="B9" s="13" t="s">
        <v>27</v>
      </c>
      <c r="C9" s="12">
        <v>1.2699999999999999E-2</v>
      </c>
      <c r="D9" s="1"/>
    </row>
    <row r="10" spans="1:4" x14ac:dyDescent="0.25">
      <c r="A10" s="1"/>
      <c r="B10" s="13" t="s">
        <v>25</v>
      </c>
      <c r="C10" s="12">
        <v>1.7500000000000002E-2</v>
      </c>
      <c r="D10" s="1"/>
    </row>
    <row r="11" spans="1:4" x14ac:dyDescent="0.25">
      <c r="A11" s="1"/>
      <c r="B11" s="13" t="s">
        <v>13</v>
      </c>
      <c r="C11" s="12">
        <v>1.6899999999999998E-2</v>
      </c>
      <c r="D11" s="1"/>
    </row>
    <row r="12" spans="1:4" x14ac:dyDescent="0.25">
      <c r="A12" s="1"/>
      <c r="B12" s="13" t="s">
        <v>16</v>
      </c>
      <c r="C12" s="12">
        <v>1.9699999999999999E-2</v>
      </c>
      <c r="D12" s="1"/>
    </row>
    <row r="13" spans="1:4" x14ac:dyDescent="0.25">
      <c r="A13" s="1"/>
      <c r="B13" s="15" t="s">
        <v>22</v>
      </c>
      <c r="C13" s="16">
        <v>1.2200000000000001E-2</v>
      </c>
      <c r="D13" s="1"/>
    </row>
    <row r="14" spans="1:4" x14ac:dyDescent="0.25">
      <c r="A14" s="1"/>
      <c r="B14" s="15" t="s">
        <v>26</v>
      </c>
      <c r="C14" s="16">
        <v>3.3E-3</v>
      </c>
      <c r="D14" s="1"/>
    </row>
    <row r="15" spans="1:4" x14ac:dyDescent="0.25">
      <c r="A15" s="1"/>
      <c r="B15" s="15" t="s">
        <v>31</v>
      </c>
      <c r="C15" s="16">
        <v>3.56E-2</v>
      </c>
      <c r="D15" s="1"/>
    </row>
    <row r="16" spans="1:4" x14ac:dyDescent="0.25">
      <c r="A16" s="1"/>
      <c r="B16" s="15" t="s">
        <v>42</v>
      </c>
      <c r="C16" s="16">
        <v>8.0799999999999997E-2</v>
      </c>
      <c r="D16" s="1"/>
    </row>
    <row r="17" spans="1:4" x14ac:dyDescent="0.25">
      <c r="A17" s="1"/>
      <c r="B17" s="23"/>
      <c r="C17" s="24"/>
      <c r="D17" s="1"/>
    </row>
    <row r="18" spans="1:4" x14ac:dyDescent="0.25">
      <c r="A18" s="1"/>
      <c r="B18" s="1"/>
      <c r="C18" s="1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23" t="s">
        <v>17</v>
      </c>
      <c r="C20" s="24"/>
      <c r="D20" s="1"/>
    </row>
    <row r="21" spans="1:4" x14ac:dyDescent="0.25">
      <c r="A21" s="1"/>
      <c r="B21" s="13" t="s">
        <v>19</v>
      </c>
      <c r="C21" s="26">
        <v>1.7000000000000001E-2</v>
      </c>
      <c r="D21" s="1"/>
    </row>
    <row r="22" spans="1:4" x14ac:dyDescent="0.25">
      <c r="A22" s="1"/>
      <c r="B22" s="56"/>
      <c r="C22" s="57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25"/>
      <c r="B50" s="25"/>
      <c r="C50" s="25"/>
      <c r="D50" s="25"/>
    </row>
    <row r="51" spans="1:4" x14ac:dyDescent="0.25">
      <c r="A51" s="25"/>
      <c r="B51" s="25"/>
      <c r="C51" s="25"/>
      <c r="D51" s="25"/>
    </row>
  </sheetData>
  <customSheetViews>
    <customSheetView guid="{61068CEC-D951-4EA8-B2F0-E3FAF0E2CE33}" showPageBreaks="1" showGridLines="0" view="pageLayout" topLeftCell="A4">
      <selection activeCell="C18" sqref="C18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2:C22"/>
  </mergeCells>
  <pageMargins left="0.8125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1. Forside</vt:lpstr>
      <vt:lpstr>Fane 2.1. Økonomisk ramme 2024</vt:lpstr>
      <vt:lpstr>Fane 2.2. Økonomisk ramme 2025</vt:lpstr>
      <vt:lpstr>Fane 2.3. Økonomisk ramme 2026</vt:lpstr>
      <vt:lpstr>Fane 2.4. Økonomisk ramme 2027</vt:lpstr>
      <vt:lpstr>Fane 3. Grundlag</vt:lpstr>
      <vt:lpstr>Fane 4. Ikke-påvirkelige omk.</vt:lpstr>
      <vt:lpstr>Fane 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Mads Frandsen</cp:lastModifiedBy>
  <cp:lastPrinted>2016-06-14T12:57:30Z</cp:lastPrinted>
  <dcterms:created xsi:type="dcterms:W3CDTF">2016-06-02T08:51:18Z</dcterms:created>
  <dcterms:modified xsi:type="dcterms:W3CDTF">2023-09-13T08:50:15Z</dcterms:modified>
</cp:coreProperties>
</file>