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ndelsselskabet Ørbæk Vandværk (V012)\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F10" i="9" l="1"/>
  <c r="E24" i="8" l="1"/>
  <c r="E28" i="8" s="1"/>
  <c r="E30" i="8" s="1"/>
  <c r="C11" i="12" l="1"/>
  <c r="E11" i="12"/>
  <c r="E10" i="11"/>
  <c r="C10" i="11"/>
  <c r="H11" i="9"/>
  <c r="J11" i="9"/>
  <c r="C11" i="7"/>
  <c r="F11" i="9" l="1"/>
  <c r="E12" i="12"/>
  <c r="C12" i="12"/>
  <c r="E12" i="2" l="1"/>
  <c r="E11" i="11"/>
  <c r="C11" i="11"/>
  <c r="C10" i="10" l="1"/>
  <c r="C12"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<sst xmlns="http://schemas.openxmlformats.org/spreadsheetml/2006/main" count="318" uniqueCount="152">
  <si>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</si>
  <si>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</si>
  <si>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</si>
  <si>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</si>
  <si>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</si>
  <si>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</si>
  <si>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</si>
  <si>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</si>
  <si>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</si>
  <si>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</si>
  <si>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</si>
  <si>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</si>
  <si>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</si>
  <si>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</si>
  <si>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</si>
  <si>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</si>
  <si>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</si>
  <si>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</si>
  <si>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</si>
  <si>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</si>
  <si>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</si>
  <si>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</si>
  <si>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</si>
  <si>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</si>
  <si>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</si>
  <si>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</si>
  <si>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</si>
  <si>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</si>
  <si>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</si>
  <si>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</si>
  <si>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</si>
  <si>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</si>
  <si>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</si>
  <si>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</si>
  <si>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</si>
  <si>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</si>
  <si>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</si>
  <si>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</si>
  <si>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</si>
  <si>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</si>
  <si>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</si>
  <si>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</si>
  <si>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</si>
  <si>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</si>
  <si>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</si>
  <si>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</si>
  <si>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</si>
  <si>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</si>
  <si>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</si>
  <si>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</si>
  <si>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</si>
  <si>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</si>
  <si>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</si>
  <si>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</si>
  <si>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</si>
  <si>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</si>
  <si>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</si>
  <si>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</si>
  <si>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</si>
  <si>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</si>
  <si>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</si>
  <si>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</si>
  <si>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</si>
  <si>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</si>
  <si>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</si>
  <si>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</si>
  <si>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</si>
  <si>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</si>
  <si>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</si>
  <si>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</si>
  <si>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</si>
  <si>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</si>
  <si>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</si>
  <si>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</si>
  <si>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</si>
  <si>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</si>
  <si>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</si>
  <si>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</si>
  <si>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</si>
  <si>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</si>
  <si>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</si>
  <si>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</si>
  <si>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</si>
  <si>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</si>
  <si>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</si>
  <si>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</si>
  <si>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</si>
  <si>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</si>
  <si>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</si>
  <si>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</si>
  <si>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</si>
  <si>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</si>
  <si>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</si>
  <si>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</si>
  <si>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</si>
  <si>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</si>
  <si>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</si>
  <si>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</si>
  <si>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</si>
  <si>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</si>
  <si>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</si>
  <si>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</si>
  <si>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</si>
  <si>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</si>
  <si>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</si>
  <si>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</si>
  <si>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</si>
  <si>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</si>
  <si>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</si>
  <si>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</si>
  <si>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</si>
  <si>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</si>
  <si>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</si>
  <si>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</si>
  <si>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</si>
  <si>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</si>
  <si>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</si>
  <si>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</si>
  <si>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</si>
  <si>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</si>
  <si>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</si>
  <si>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</si>
  <si>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</si>
  <si>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</si>
  <si>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</si>
  <si>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</si>
  <si>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</si>
  <si>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</si>
  <si>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Korrigeret over/underdækning i 2020</t>
  </si>
  <si>
    <t>Indregnet fradrag i økonomisk ramme for 2024</t>
  </si>
  <si>
    <t>Faktiske indtægter i 2021</t>
  </si>
  <si>
    <t>Til indregning i de økonomiske rammer for 2023-2024</t>
  </si>
  <si>
    <t>Ingen anlægsprojekter</t>
  </si>
  <si>
    <t>Øget håndteret vandmængde</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</si>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</sst>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7" fillId="3" borderId="1"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0" zoomScaleNormal="100" zoomScalePageLayoutView="8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6.6328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7" t="s">
        <v>4</v>
      </c>
      <c r="E6" s="77"/>
      <c r="F6" s="77"/>
      <c r="G6" s="77"/>
      <c r="H6" s="3"/>
      <c r="I6" s="1"/>
    </row>
    <row r="7" spans="1:9" ht="15" customHeight="1" x14ac:dyDescent="0.35">
      <c r="A7" s="1"/>
      <c r="B7" s="1"/>
      <c r="C7" s="3"/>
      <c r="D7" s="77"/>
      <c r="E7" s="77"/>
      <c r="F7" s="77"/>
      <c r="G7" s="77"/>
      <c r="H7" s="3"/>
      <c r="I7" s="1"/>
    </row>
    <row r="8" spans="1:9" ht="15.5" x14ac:dyDescent="0.35">
      <c r="A8" s="1"/>
      <c r="B8" s="1"/>
      <c r="C8" s="4"/>
      <c r="D8" s="82" t="s">
        <v>105</v>
      </c>
      <c r="E8" s="82"/>
      <c r="F8" s="82"/>
      <c r="G8" s="82"/>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1" t="s">
        <v>5</v>
      </c>
      <c r="E11" s="81"/>
      <c r="F11" s="81"/>
      <c r="G11" s="81"/>
      <c r="H11" s="5"/>
      <c r="I11" s="1"/>
    </row>
    <row r="12" spans="1:9" x14ac:dyDescent="0.35">
      <c r="A12" s="1"/>
      <c r="B12" s="1"/>
      <c r="C12" s="1"/>
      <c r="D12" s="1"/>
      <c r="E12" s="1"/>
      <c r="F12" s="1"/>
      <c r="G12" s="1"/>
      <c r="H12" s="1"/>
      <c r="I12" s="1"/>
    </row>
    <row r="13" spans="1:9" x14ac:dyDescent="0.35">
      <c r="A13" s="1"/>
      <c r="B13" s="1"/>
      <c r="C13" s="6" t="s">
        <v>6</v>
      </c>
      <c r="D13" s="74" t="s">
        <v>78</v>
      </c>
      <c r="E13" s="75"/>
      <c r="F13" s="75"/>
      <c r="G13" s="76"/>
      <c r="H13" s="1"/>
      <c r="I13" s="1"/>
    </row>
    <row r="14" spans="1:9" x14ac:dyDescent="0.35">
      <c r="A14" s="1"/>
      <c r="B14" s="1"/>
      <c r="C14" s="6" t="s">
        <v>14</v>
      </c>
      <c r="D14" s="74" t="s">
        <v>110</v>
      </c>
      <c r="E14" s="75"/>
      <c r="F14" s="75"/>
      <c r="G14" s="76"/>
      <c r="H14" s="1"/>
      <c r="I14" s="1"/>
    </row>
    <row r="15" spans="1:9" x14ac:dyDescent="0.35">
      <c r="A15" s="1"/>
      <c r="B15" s="1"/>
      <c r="C15" s="6" t="s">
        <v>28</v>
      </c>
      <c r="D15" s="74" t="s">
        <v>64</v>
      </c>
      <c r="E15" s="75"/>
      <c r="F15" s="75"/>
      <c r="G15" s="76"/>
      <c r="H15" s="1"/>
      <c r="I15" s="1"/>
    </row>
    <row r="16" spans="1:9" x14ac:dyDescent="0.35">
      <c r="A16" s="1"/>
      <c r="B16" s="1"/>
      <c r="C16" s="6" t="s">
        <v>29</v>
      </c>
      <c r="D16" s="74" t="s">
        <v>79</v>
      </c>
      <c r="E16" s="75"/>
      <c r="F16" s="75"/>
      <c r="G16" s="76"/>
      <c r="H16" s="1"/>
      <c r="I16" s="1"/>
    </row>
    <row r="17" spans="1:9" x14ac:dyDescent="0.35">
      <c r="A17" s="1"/>
      <c r="B17" s="1"/>
      <c r="C17" s="6" t="s">
        <v>49</v>
      </c>
      <c r="D17" s="74" t="s">
        <v>80</v>
      </c>
      <c r="E17" s="75"/>
      <c r="F17" s="75"/>
      <c r="G17" s="76"/>
      <c r="H17" s="1"/>
      <c r="I17" s="1"/>
    </row>
    <row r="18" spans="1:9" x14ac:dyDescent="0.35">
      <c r="A18" s="1"/>
      <c r="B18" s="1"/>
      <c r="C18" s="6" t="s">
        <v>7</v>
      </c>
      <c r="D18" s="86" t="s">
        <v>11</v>
      </c>
      <c r="E18" s="87"/>
      <c r="F18" s="87"/>
      <c r="G18" s="88"/>
      <c r="H18" s="1"/>
      <c r="I18" s="1"/>
    </row>
    <row r="19" spans="1:9" x14ac:dyDescent="0.35">
      <c r="A19" s="1"/>
      <c r="B19" s="1"/>
      <c r="C19" s="6" t="s">
        <v>8</v>
      </c>
      <c r="D19" s="78" t="s">
        <v>81</v>
      </c>
      <c r="E19" s="79"/>
      <c r="F19" s="79"/>
      <c r="G19" s="80"/>
      <c r="H19" s="1"/>
      <c r="I19" s="1"/>
    </row>
    <row r="20" spans="1:9" x14ac:dyDescent="0.35">
      <c r="A20" s="1"/>
      <c r="B20" s="1"/>
      <c r="C20" s="6" t="s">
        <v>46</v>
      </c>
      <c r="D20" s="78" t="s">
        <v>113</v>
      </c>
      <c r="E20" s="79"/>
      <c r="F20" s="79"/>
      <c r="G20" s="80"/>
      <c r="H20" s="1"/>
      <c r="I20" s="1"/>
    </row>
    <row r="21" spans="1:9" x14ac:dyDescent="0.35">
      <c r="A21" s="1"/>
      <c r="B21" s="1"/>
      <c r="C21" s="6" t="s">
        <v>151</v>
      </c>
      <c r="D21" s="78" t="s">
        <v>108</v>
      </c>
      <c r="E21" s="79"/>
      <c r="F21" s="79"/>
      <c r="G21" s="80"/>
      <c r="H21" s="1"/>
      <c r="I21" s="1"/>
    </row>
    <row r="22" spans="1:9" x14ac:dyDescent="0.35">
      <c r="A22" s="1"/>
      <c r="B22" s="1"/>
      <c r="C22" s="6" t="s">
        <v>120</v>
      </c>
      <c r="D22" s="78" t="s">
        <v>35</v>
      </c>
      <c r="E22" s="79"/>
      <c r="F22" s="79"/>
      <c r="G22" s="80"/>
      <c r="H22" s="1"/>
      <c r="I22" s="1"/>
    </row>
    <row r="23" spans="1:9" x14ac:dyDescent="0.35">
      <c r="A23" s="1"/>
      <c r="B23" s="1"/>
      <c r="C23" s="6" t="s">
        <v>121</v>
      </c>
      <c r="D23" s="78" t="s">
        <v>36</v>
      </c>
      <c r="E23" s="79"/>
      <c r="F23" s="79"/>
      <c r="G23" s="80"/>
      <c r="H23" s="1"/>
      <c r="I23" s="1"/>
    </row>
    <row r="24" spans="1:9" x14ac:dyDescent="0.35">
      <c r="A24" s="1"/>
      <c r="B24" s="1"/>
      <c r="C24" s="6" t="s">
        <v>9</v>
      </c>
      <c r="D24" s="78" t="s">
        <v>53</v>
      </c>
      <c r="E24" s="79"/>
      <c r="F24" s="79"/>
      <c r="G24" s="80"/>
      <c r="H24" s="1"/>
      <c r="I24" s="1"/>
    </row>
    <row r="25" spans="1:9" x14ac:dyDescent="0.35">
      <c r="A25" s="1"/>
      <c r="B25" s="1"/>
      <c r="C25" s="6" t="s">
        <v>41</v>
      </c>
      <c r="D25" s="78" t="s">
        <v>30</v>
      </c>
      <c r="E25" s="79"/>
      <c r="F25" s="79"/>
      <c r="G25" s="80"/>
      <c r="H25" s="1"/>
      <c r="I25" s="1"/>
    </row>
    <row r="26" spans="1:9" x14ac:dyDescent="0.35">
      <c r="A26" s="1"/>
      <c r="B26" s="1"/>
      <c r="C26" s="6" t="s">
        <v>122</v>
      </c>
      <c r="D26" s="83" t="s">
        <v>47</v>
      </c>
      <c r="E26" s="84"/>
      <c r="F26" s="84"/>
      <c r="G26" s="85"/>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iyN9IAcpoTAr7wvYrfLQjl6ClidxiViY4gzF6/3X9z752mnlQFiBmDPcDihbnxvaosvSlYhoAuM/jKWHGV24KQ==" saltValue="UJktBlqZ3LpnA67HsYc5W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114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0" t="s">
        <v>101</v>
      </c>
      <c r="C8" s="111"/>
      <c r="D8" s="111"/>
      <c r="E8" s="111"/>
      <c r="F8" s="111"/>
      <c r="G8" s="111"/>
      <c r="H8" s="111"/>
      <c r="I8" s="111"/>
      <c r="J8" s="111"/>
      <c r="K8" s="112"/>
      <c r="L8" s="1"/>
    </row>
    <row r="9" spans="1:12" ht="39.75" customHeight="1" x14ac:dyDescent="0.35">
      <c r="A9" s="1"/>
      <c r="B9" s="46" t="s">
        <v>0</v>
      </c>
      <c r="C9" s="16" t="s">
        <v>1</v>
      </c>
      <c r="D9" s="126" t="s">
        <v>111</v>
      </c>
      <c r="E9" s="127"/>
      <c r="F9" s="126" t="s">
        <v>2</v>
      </c>
      <c r="G9" s="127"/>
      <c r="H9" s="126" t="s">
        <v>112</v>
      </c>
      <c r="I9" s="127"/>
      <c r="J9" s="126" t="s">
        <v>23</v>
      </c>
      <c r="K9" s="127"/>
      <c r="L9" s="1"/>
    </row>
    <row r="10" spans="1:12" x14ac:dyDescent="0.35">
      <c r="A10" s="1"/>
      <c r="B10" s="61" t="s">
        <v>132</v>
      </c>
      <c r="C10" s="30">
        <v>0</v>
      </c>
      <c r="D10" s="8">
        <v>0</v>
      </c>
      <c r="E10" s="12" t="s">
        <v>3</v>
      </c>
      <c r="F10" s="8">
        <f>IFERROR(D10/C10,0)</f>
        <v>0</v>
      </c>
      <c r="G10" s="12" t="s">
        <v>3</v>
      </c>
      <c r="H10" s="8">
        <v>0</v>
      </c>
      <c r="I10" s="12" t="s">
        <v>3</v>
      </c>
      <c r="J10" s="8">
        <v>0</v>
      </c>
      <c r="K10" s="12" t="s">
        <v>3</v>
      </c>
      <c r="L10" s="1"/>
    </row>
    <row r="11" spans="1:12" x14ac:dyDescent="0.35">
      <c r="A11" s="1"/>
      <c r="B11" s="62" t="s">
        <v>102</v>
      </c>
      <c r="C11" s="63"/>
      <c r="D11" s="64"/>
      <c r="E11" s="64"/>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CAb2hwZnPx7JBfv6w1+ayaN4jVHudKW36s6VIOSXEC/K/5htDNFWv+VWRVlFIWLNdi/UtX32zjPaPSfloW2AwQ==" saltValue="UjJyBXtz4tRA/1kijLSe2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1" t="s">
        <v>32</v>
      </c>
      <c r="C8" s="22"/>
      <c r="D8" s="22"/>
      <c r="E8" s="22"/>
      <c r="F8" s="72"/>
      <c r="G8" s="1"/>
    </row>
    <row r="9" spans="1:7" ht="17.25" customHeight="1" x14ac:dyDescent="0.35">
      <c r="A9" s="1"/>
      <c r="B9" s="57" t="s">
        <v>15</v>
      </c>
      <c r="C9" s="57" t="s">
        <v>10</v>
      </c>
      <c r="D9" s="58"/>
      <c r="E9" s="57" t="s">
        <v>24</v>
      </c>
      <c r="F9" s="70"/>
      <c r="G9" s="1"/>
    </row>
    <row r="10" spans="1:7" x14ac:dyDescent="0.35">
      <c r="A10" s="1"/>
      <c r="B10" s="20" t="s">
        <v>134</v>
      </c>
      <c r="C10" s="19">
        <f>'Fane 7. Anlægsprojekter (§ 19)'!H11</f>
        <v>0</v>
      </c>
      <c r="D10" s="12" t="s">
        <v>3</v>
      </c>
      <c r="E10" s="8">
        <f>SUM('Fane 7. Anlægsprojekter (§ 19)'!F11,'Fane 7. Anlægsprojekter (§ 19)'!J11)</f>
        <v>0</v>
      </c>
      <c r="F10" s="12" t="s">
        <v>3</v>
      </c>
      <c r="G10" s="1"/>
    </row>
    <row r="11" spans="1:7" x14ac:dyDescent="0.35">
      <c r="A11" s="1"/>
      <c r="B11" s="20" t="s">
        <v>133</v>
      </c>
      <c r="C11" s="19">
        <v>6941</v>
      </c>
      <c r="D11" s="12" t="s">
        <v>3</v>
      </c>
      <c r="E11" s="8">
        <v>38817</v>
      </c>
      <c r="F11" s="12" t="s">
        <v>3</v>
      </c>
      <c r="G11" s="1"/>
    </row>
    <row r="12" spans="1:7" x14ac:dyDescent="0.35">
      <c r="A12" s="1"/>
      <c r="B12" s="71" t="s">
        <v>67</v>
      </c>
      <c r="C12" s="10">
        <f>SUM(C10:C11)</f>
        <v>6941</v>
      </c>
      <c r="D12" s="11" t="s">
        <v>3</v>
      </c>
      <c r="E12" s="10">
        <f>SUM(E10:E11)</f>
        <v>38817</v>
      </c>
      <c r="F12" s="11" t="s">
        <v>3</v>
      </c>
      <c r="G12" s="1"/>
    </row>
    <row r="13" spans="1:7" x14ac:dyDescent="0.35">
      <c r="A13" s="1"/>
      <c r="B13" s="71" t="s">
        <v>98</v>
      </c>
      <c r="C13" s="10">
        <f>C12*(1+'Fane 11. Nøgletal'!C15)</f>
        <v>7188.0996000000005</v>
      </c>
      <c r="D13" s="11" t="s">
        <v>3</v>
      </c>
      <c r="E13" s="10">
        <f>E12*(1+'Fane 11. Nøgletal'!C15)</f>
        <v>40198.885200000004</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GoGTv8bylOo58raVfjwaR67x9gyc2NRrcXUEG2PkTaWlZuHQvRG5GRCbA2RKehRecehohSIhuyV52VF+E8cDOA==" saltValue="FQQdfWWtUsLHPMb4xaJdY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10" t="s">
        <v>42</v>
      </c>
      <c r="C7" s="111"/>
      <c r="D7" s="111"/>
      <c r="E7" s="111"/>
      <c r="F7" s="112"/>
      <c r="G7" s="1"/>
    </row>
    <row r="8" spans="1:7" x14ac:dyDescent="0.35">
      <c r="A8" s="1"/>
      <c r="B8" s="57" t="s">
        <v>15</v>
      </c>
      <c r="C8" s="57" t="s">
        <v>10</v>
      </c>
      <c r="D8" s="58"/>
      <c r="E8" s="57" t="s">
        <v>24</v>
      </c>
      <c r="F8" s="70"/>
      <c r="G8" s="1"/>
    </row>
    <row r="9" spans="1:7" x14ac:dyDescent="0.35">
      <c r="A9" s="1"/>
      <c r="B9" s="20" t="s">
        <v>146</v>
      </c>
      <c r="C9" s="19">
        <v>0</v>
      </c>
      <c r="D9" s="12" t="s">
        <v>3</v>
      </c>
      <c r="E9" s="19">
        <v>0</v>
      </c>
      <c r="F9" s="12" t="s">
        <v>3</v>
      </c>
      <c r="G9" s="1"/>
    </row>
    <row r="10" spans="1:7" x14ac:dyDescent="0.35">
      <c r="A10" s="1"/>
      <c r="B10" s="71" t="s">
        <v>107</v>
      </c>
      <c r="C10" s="10">
        <f>SUM(C9:C9)</f>
        <v>0</v>
      </c>
      <c r="D10" s="11" t="s">
        <v>3</v>
      </c>
      <c r="E10" s="10">
        <f>SUM(E9:E9)</f>
        <v>0</v>
      </c>
      <c r="F10" s="11" t="s">
        <v>3</v>
      </c>
      <c r="G10" s="1"/>
    </row>
    <row r="11" spans="1:7" x14ac:dyDescent="0.35">
      <c r="A11" s="1"/>
      <c r="B11" s="71"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8"/>
      <c r="C13" s="128"/>
      <c r="D13" s="128"/>
      <c r="E13" s="128"/>
      <c r="F13" s="128"/>
      <c r="G13" s="1"/>
    </row>
    <row r="14" spans="1:7" x14ac:dyDescent="0.35">
      <c r="A14" s="1"/>
      <c r="B14" s="37"/>
      <c r="C14" s="37"/>
      <c r="D14" s="37"/>
      <c r="E14" s="37"/>
      <c r="F14" s="38"/>
      <c r="G14" s="1"/>
    </row>
    <row r="15" spans="1:7" x14ac:dyDescent="0.35">
      <c r="A15" s="1"/>
      <c r="B15" s="39"/>
      <c r="C15" s="40"/>
      <c r="D15" s="41"/>
      <c r="E15" s="40"/>
      <c r="F15" s="41"/>
      <c r="G15" s="1"/>
    </row>
    <row r="16" spans="1:7" x14ac:dyDescent="0.35">
      <c r="A16" s="1"/>
      <c r="B16" s="39"/>
      <c r="C16" s="40"/>
      <c r="D16" s="41"/>
      <c r="E16" s="40"/>
      <c r="F16" s="41"/>
      <c r="G16" s="1"/>
    </row>
    <row r="17" spans="1:7" x14ac:dyDescent="0.35">
      <c r="A17" s="1"/>
      <c r="B17" s="42"/>
      <c r="C17" s="43"/>
      <c r="D17" s="44"/>
      <c r="E17" s="43"/>
      <c r="F17" s="44"/>
      <c r="G17" s="1"/>
    </row>
    <row r="18" spans="1:7" x14ac:dyDescent="0.35">
      <c r="A18" s="1"/>
      <c r="B18" s="42"/>
      <c r="C18" s="43"/>
      <c r="D18" s="44"/>
      <c r="E18" s="43"/>
      <c r="F18" s="44"/>
      <c r="G18" s="1"/>
    </row>
    <row r="19" spans="1:7" x14ac:dyDescent="0.35">
      <c r="A19" s="1"/>
      <c r="B19" s="36"/>
      <c r="C19" s="36"/>
      <c r="D19" s="36"/>
      <c r="E19" s="36"/>
      <c r="F19" s="36"/>
      <c r="G19" s="1"/>
    </row>
    <row r="20" spans="1:7" x14ac:dyDescent="0.35">
      <c r="A20" s="1"/>
      <c r="B20" s="128"/>
      <c r="C20" s="128"/>
      <c r="D20" s="128"/>
      <c r="E20" s="128"/>
      <c r="F20" s="128"/>
      <c r="G20" s="1"/>
    </row>
    <row r="21" spans="1:7" x14ac:dyDescent="0.35">
      <c r="A21" s="1"/>
      <c r="B21" s="37"/>
      <c r="C21" s="37"/>
      <c r="D21" s="37"/>
      <c r="E21" s="37"/>
      <c r="F21" s="38"/>
      <c r="G21" s="1"/>
    </row>
    <row r="22" spans="1:7" x14ac:dyDescent="0.35">
      <c r="A22" s="1"/>
      <c r="B22" s="39"/>
      <c r="C22" s="40"/>
      <c r="D22" s="41"/>
      <c r="E22" s="40"/>
      <c r="F22" s="41"/>
      <c r="G22" s="1"/>
    </row>
    <row r="23" spans="1:7" x14ac:dyDescent="0.35">
      <c r="A23" s="1"/>
      <c r="B23" s="39"/>
      <c r="C23" s="40"/>
      <c r="D23" s="41"/>
      <c r="E23" s="40"/>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7"/>
      <c r="C28" s="37"/>
      <c r="D28" s="37"/>
      <c r="E28" s="37"/>
      <c r="F28" s="38"/>
      <c r="G28" s="1"/>
    </row>
    <row r="29" spans="1:7" x14ac:dyDescent="0.35">
      <c r="A29" s="1"/>
      <c r="B29" s="39"/>
      <c r="C29" s="40"/>
      <c r="D29" s="41"/>
      <c r="E29" s="40"/>
      <c r="F29" s="41"/>
      <c r="G29" s="1"/>
    </row>
    <row r="30" spans="1:7" x14ac:dyDescent="0.35">
      <c r="A30" s="1"/>
      <c r="B30" s="39"/>
      <c r="C30" s="40"/>
      <c r="D30" s="41"/>
      <c r="E30" s="40"/>
      <c r="F30" s="41"/>
      <c r="G30" s="1"/>
    </row>
    <row r="31" spans="1:7" x14ac:dyDescent="0.35">
      <c r="A31" s="1"/>
      <c r="B31" s="42"/>
      <c r="C31" s="43"/>
      <c r="D31" s="44"/>
      <c r="E31" s="43"/>
      <c r="F31" s="44"/>
      <c r="G31" s="1"/>
    </row>
    <row r="32" spans="1:7" x14ac:dyDescent="0.35">
      <c r="A32" s="1"/>
      <c r="B32" s="42"/>
      <c r="C32" s="43"/>
      <c r="D32" s="44"/>
      <c r="E32" s="43"/>
      <c r="F32" s="44"/>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6riQByDYYV+A6C9R69qFESTUgPsYAjqAVsC5oRPc0f4Btv6GuOH6GW/y1oSmgd9miH2nTCwIF7m2uzTRLDJ8nw==" saltValue="baAt2qSKFoWPIQU8O0Kww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117</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0" t="s">
        <v>58</v>
      </c>
      <c r="C8" s="111"/>
      <c r="D8" s="111"/>
      <c r="E8" s="111"/>
      <c r="F8" s="112"/>
      <c r="G8" s="1"/>
    </row>
    <row r="9" spans="1:7" ht="15" customHeight="1" x14ac:dyDescent="0.35">
      <c r="A9" s="1"/>
      <c r="B9" s="69" t="s">
        <v>61</v>
      </c>
      <c r="C9" s="129" t="s">
        <v>10</v>
      </c>
      <c r="D9" s="130"/>
      <c r="E9" s="129" t="s">
        <v>24</v>
      </c>
      <c r="F9" s="130"/>
      <c r="G9" s="1"/>
    </row>
    <row r="10" spans="1:7" x14ac:dyDescent="0.35">
      <c r="A10" s="1"/>
      <c r="B10" s="20" t="s">
        <v>135</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iMMWNs1UhaVbD6O0octdLl0VoPEDv4XBmrW4OGUrqZVB3vKuy7YVXAJWJj7EEW1I1bHcaSWMD4lDDySMSxn6jQ==" saltValue="AaSDxZkiSEMsjyvAR8Db3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118</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0" t="s">
        <v>40</v>
      </c>
      <c r="C9" s="111"/>
      <c r="D9" s="111"/>
      <c r="E9" s="111"/>
      <c r="F9" s="112"/>
      <c r="G9" s="1"/>
    </row>
    <row r="10" spans="1:7" x14ac:dyDescent="0.35">
      <c r="A10" s="1"/>
      <c r="B10" s="69" t="s">
        <v>16</v>
      </c>
      <c r="C10" s="69" t="s">
        <v>10</v>
      </c>
      <c r="D10" s="70"/>
      <c r="E10" s="69" t="s">
        <v>24</v>
      </c>
      <c r="F10" s="70"/>
      <c r="G10" s="1"/>
    </row>
    <row r="11" spans="1:7" x14ac:dyDescent="0.35">
      <c r="A11" s="1"/>
      <c r="B11" s="20" t="s">
        <v>136</v>
      </c>
      <c r="C11" s="8">
        <v>0</v>
      </c>
      <c r="D11" s="12" t="s">
        <v>3</v>
      </c>
      <c r="E11" s="8">
        <v>0</v>
      </c>
      <c r="F11" s="12" t="s">
        <v>3</v>
      </c>
      <c r="G11" s="1"/>
    </row>
    <row r="12" spans="1:7" x14ac:dyDescent="0.35">
      <c r="A12" s="1"/>
      <c r="B12" s="71" t="s">
        <v>104</v>
      </c>
      <c r="C12" s="10">
        <f>SUM(C11:C11)</f>
        <v>0</v>
      </c>
      <c r="D12" s="11" t="s">
        <v>3</v>
      </c>
      <c r="E12" s="10">
        <f>SUM(E11:E11)</f>
        <v>0</v>
      </c>
      <c r="F12" s="11" t="s">
        <v>3</v>
      </c>
      <c r="G12" s="1"/>
    </row>
    <row r="13" spans="1:7" x14ac:dyDescent="0.35">
      <c r="A13" s="1"/>
      <c r="B13" s="71"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8"/>
      <c r="C15" s="128"/>
      <c r="D15" s="128"/>
      <c r="E15" s="128"/>
      <c r="F15" s="128"/>
      <c r="G15" s="1"/>
    </row>
    <row r="16" spans="1:7" x14ac:dyDescent="0.35">
      <c r="A16" s="1"/>
      <c r="B16" s="38"/>
      <c r="C16" s="38"/>
      <c r="D16" s="38"/>
      <c r="E16" s="38"/>
      <c r="F16" s="38"/>
      <c r="G16" s="1"/>
    </row>
    <row r="17" spans="1:7" x14ac:dyDescent="0.35">
      <c r="A17" s="1"/>
      <c r="B17" s="39"/>
      <c r="C17" s="45"/>
      <c r="D17" s="41"/>
      <c r="E17" s="45"/>
      <c r="F17" s="41"/>
      <c r="G17" s="1"/>
    </row>
    <row r="18" spans="1:7" x14ac:dyDescent="0.35">
      <c r="A18" s="1"/>
      <c r="B18" s="42"/>
      <c r="C18" s="43"/>
      <c r="D18" s="44"/>
      <c r="E18" s="43"/>
      <c r="F18" s="44"/>
      <c r="G18" s="1"/>
    </row>
    <row r="19" spans="1:7" x14ac:dyDescent="0.35">
      <c r="A19" s="1"/>
      <c r="B19" s="42"/>
      <c r="C19" s="43"/>
      <c r="D19" s="44"/>
      <c r="E19" s="43"/>
      <c r="F19" s="44"/>
      <c r="G19" s="1"/>
    </row>
    <row r="20" spans="1:7" x14ac:dyDescent="0.35">
      <c r="A20" s="1"/>
      <c r="B20" s="36"/>
      <c r="C20" s="36"/>
      <c r="D20" s="36"/>
      <c r="E20" s="36"/>
      <c r="F20" s="36"/>
      <c r="G20" s="1"/>
    </row>
    <row r="21" spans="1:7" x14ac:dyDescent="0.35">
      <c r="A21" s="1"/>
      <c r="B21" s="128"/>
      <c r="C21" s="128"/>
      <c r="D21" s="128"/>
      <c r="E21" s="128"/>
      <c r="F21" s="128"/>
      <c r="G21" s="1"/>
    </row>
    <row r="22" spans="1:7" x14ac:dyDescent="0.35">
      <c r="A22" s="1"/>
      <c r="B22" s="38"/>
      <c r="C22" s="38"/>
      <c r="D22" s="38"/>
      <c r="E22" s="38"/>
      <c r="F22" s="38"/>
      <c r="G22" s="1"/>
    </row>
    <row r="23" spans="1:7" x14ac:dyDescent="0.35">
      <c r="A23" s="1"/>
      <c r="B23" s="39"/>
      <c r="C23" s="45"/>
      <c r="D23" s="41"/>
      <c r="E23" s="45"/>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8"/>
      <c r="C28" s="38"/>
      <c r="D28" s="38"/>
      <c r="E28" s="38"/>
      <c r="F28" s="38"/>
      <c r="G28" s="1"/>
    </row>
    <row r="29" spans="1:7" x14ac:dyDescent="0.35">
      <c r="A29" s="1"/>
      <c r="B29" s="39"/>
      <c r="C29" s="45"/>
      <c r="D29" s="41"/>
      <c r="E29" s="45"/>
      <c r="F29" s="41"/>
      <c r="G29" s="1"/>
    </row>
    <row r="30" spans="1:7" x14ac:dyDescent="0.35">
      <c r="A30" s="1"/>
      <c r="B30" s="42"/>
      <c r="C30" s="43"/>
      <c r="D30" s="44"/>
      <c r="E30" s="43"/>
      <c r="F30" s="44"/>
      <c r="G30" s="1"/>
    </row>
    <row r="31" spans="1:7" x14ac:dyDescent="0.35">
      <c r="A31" s="1"/>
      <c r="B31" s="42"/>
      <c r="C31" s="43"/>
      <c r="D31" s="44"/>
      <c r="E31" s="43"/>
      <c r="F31" s="44"/>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s4yeJqnY84/Gv/yiUR4lxiW3NLdzszf1EBSZKJLvQyW8G/Sw6Yz5Dcq/Ef1CQ3sfb2Kdg7TRXWyCZd6WcSLV8Q==" saltValue="RtDFnp4DQYoCS3JARnj1n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5" t="s">
        <v>119</v>
      </c>
      <c r="C3" s="105"/>
      <c r="D3" s="1"/>
    </row>
    <row r="4" spans="1:4" ht="25.5" customHeight="1" x14ac:dyDescent="0.35">
      <c r="A4" s="1"/>
      <c r="B4" s="105"/>
      <c r="C4" s="10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1" t="s">
        <v>13</v>
      </c>
      <c r="C8" s="72"/>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1"/>
      <c r="C16" s="72"/>
      <c r="D16" s="1"/>
    </row>
    <row r="17" spans="1:4" x14ac:dyDescent="0.35">
      <c r="A17" s="1"/>
      <c r="B17" s="1"/>
      <c r="C17" s="1"/>
      <c r="D17" s="1"/>
    </row>
    <row r="18" spans="1:4" x14ac:dyDescent="0.35">
      <c r="A18" s="1"/>
      <c r="B18" s="1"/>
      <c r="C18" s="1"/>
      <c r="D18" s="1"/>
    </row>
    <row r="19" spans="1:4" x14ac:dyDescent="0.35">
      <c r="A19" s="1"/>
      <c r="B19" s="71" t="s">
        <v>44</v>
      </c>
      <c r="C19" s="72"/>
      <c r="D19" s="1"/>
    </row>
    <row r="20" spans="1:4" x14ac:dyDescent="0.35">
      <c r="A20" s="1"/>
      <c r="B20" s="23" t="s">
        <v>48</v>
      </c>
      <c r="C20" s="21">
        <v>1.7000000000000001E-2</v>
      </c>
      <c r="D20" s="1"/>
    </row>
    <row r="21" spans="1:4" x14ac:dyDescent="0.35">
      <c r="A21" s="1"/>
      <c r="B21" s="131"/>
      <c r="C21" s="132"/>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GkdXmDLYjy7h4N1BIQf6oVXIIDRBPmPh5AX4+zoxu3CxPVsOPjGyWmUJWAWUniFid3SON98THexOdG4ZhKf9dQ==" saltValue="eui1+esROPj1hDcZhsv9M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82</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2" t="s">
        <v>12</v>
      </c>
      <c r="C8" s="52"/>
      <c r="D8" s="52"/>
      <c r="E8" s="52"/>
      <c r="F8" s="52"/>
      <c r="G8" s="1"/>
    </row>
    <row r="9" spans="1:7" x14ac:dyDescent="0.35">
      <c r="A9" s="1"/>
      <c r="B9" s="60" t="s">
        <v>55</v>
      </c>
      <c r="C9" s="60"/>
      <c r="D9" s="60"/>
      <c r="E9" s="7">
        <f>'Fane 3. Omkostninger i ØR2022'!E16</f>
        <v>1887945.153773732</v>
      </c>
      <c r="F9" s="60" t="s">
        <v>3</v>
      </c>
      <c r="G9" s="1"/>
    </row>
    <row r="10" spans="1:7" ht="17.149999999999999" customHeight="1" x14ac:dyDescent="0.35">
      <c r="A10" s="1"/>
      <c r="B10" s="24" t="s">
        <v>50</v>
      </c>
      <c r="C10" s="60"/>
      <c r="D10" s="60"/>
      <c r="E10" s="7">
        <f>'Fane 8.1. Varige tillæg'!C13+'Fane 8.1. Varige tillæg'!E13</f>
        <v>47386.984800000006</v>
      </c>
      <c r="F10" s="60" t="s">
        <v>3</v>
      </c>
      <c r="G10" s="1"/>
    </row>
    <row r="11" spans="1:7" ht="17.149999999999999" customHeight="1" x14ac:dyDescent="0.35">
      <c r="A11" s="1"/>
      <c r="B11" s="24" t="s">
        <v>52</v>
      </c>
      <c r="C11" s="60"/>
      <c r="D11" s="60"/>
      <c r="E11" s="8">
        <f>-('Fane 10. Bortfald'!C13+'Fane 10. Bortfald'!E13)</f>
        <v>0</v>
      </c>
      <c r="F11" s="60" t="s">
        <v>3</v>
      </c>
      <c r="G11" s="1"/>
    </row>
    <row r="12" spans="1:7" ht="17.149999999999999" customHeight="1" x14ac:dyDescent="0.35">
      <c r="A12" s="1"/>
      <c r="B12" s="24" t="s">
        <v>54</v>
      </c>
      <c r="C12" s="60"/>
      <c r="D12" s="60"/>
      <c r="E12" s="8">
        <f>'Fane 9. Tilknyttet virksomhed'!C12+'Fane 9. Tilknyttet virksomhed'!E12</f>
        <v>0</v>
      </c>
      <c r="F12" s="60" t="s">
        <v>3</v>
      </c>
      <c r="G12" s="1"/>
    </row>
    <row r="13" spans="1:7" ht="17.149999999999999" customHeight="1" x14ac:dyDescent="0.35">
      <c r="A13" s="1"/>
      <c r="B13" s="24" t="s">
        <v>17</v>
      </c>
      <c r="C13" s="60"/>
      <c r="D13" s="60"/>
      <c r="E13" s="8">
        <f>SUM(E9:E12)*'Fane 11. Nøgletal'!C15</f>
        <v>68897.824133224858</v>
      </c>
      <c r="F13" s="60" t="s">
        <v>3</v>
      </c>
      <c r="G13" s="1"/>
    </row>
    <row r="14" spans="1:7" ht="17.149999999999999" customHeight="1" x14ac:dyDescent="0.35">
      <c r="A14" s="1"/>
      <c r="B14" s="24" t="s">
        <v>44</v>
      </c>
      <c r="C14" s="60"/>
      <c r="D14" s="60"/>
      <c r="E14" s="8">
        <f>-SUM(E9,E10:E13)*'Fane 11. Nøgletal'!C20</f>
        <v>-34071.90936601827</v>
      </c>
      <c r="F14" s="60" t="s">
        <v>3</v>
      </c>
      <c r="G14" s="1"/>
    </row>
    <row r="15" spans="1:7" ht="15" customHeight="1" x14ac:dyDescent="0.35">
      <c r="A15" s="1"/>
      <c r="B15" s="65" t="s">
        <v>19</v>
      </c>
      <c r="C15" s="29"/>
      <c r="D15" s="29"/>
      <c r="E15" s="9">
        <f>SUM(E9,E10:E14)</f>
        <v>1970158.0533409384</v>
      </c>
      <c r="F15" s="53" t="s">
        <v>3</v>
      </c>
      <c r="G15" s="1"/>
    </row>
    <row r="16" spans="1:7" ht="15" customHeight="1" x14ac:dyDescent="0.35">
      <c r="A16" s="1"/>
      <c r="B16" s="52" t="s">
        <v>11</v>
      </c>
      <c r="C16" s="52"/>
      <c r="D16" s="52"/>
      <c r="E16" s="52"/>
      <c r="F16" s="52"/>
      <c r="G16" s="1"/>
    </row>
    <row r="17" spans="1:7" ht="15" customHeight="1" x14ac:dyDescent="0.35">
      <c r="A17" s="1"/>
      <c r="B17" s="53" t="s">
        <v>11</v>
      </c>
      <c r="C17" s="53"/>
      <c r="D17" s="53"/>
      <c r="E17" s="9">
        <f>'Fane 4. Ikke-påvirkelige omk.'!C12</f>
        <v>1960668.7405416002</v>
      </c>
      <c r="F17" s="53" t="s">
        <v>3</v>
      </c>
      <c r="G17" s="1"/>
    </row>
    <row r="18" spans="1:7" ht="15" customHeight="1" x14ac:dyDescent="0.35">
      <c r="A18" s="1"/>
      <c r="B18" s="52" t="s">
        <v>36</v>
      </c>
      <c r="C18" s="52"/>
      <c r="D18" s="52"/>
      <c r="E18" s="52"/>
      <c r="F18" s="52"/>
      <c r="G18" s="1"/>
    </row>
    <row r="19" spans="1:7" ht="15" customHeight="1" x14ac:dyDescent="0.35">
      <c r="A19" s="1"/>
      <c r="B19" s="24" t="s">
        <v>33</v>
      </c>
      <c r="C19" s="60"/>
      <c r="D19" s="60"/>
      <c r="E19" s="8">
        <f>'Fane 8.2. Engangstillæg'!C11</f>
        <v>0</v>
      </c>
      <c r="F19" s="60" t="s">
        <v>3</v>
      </c>
      <c r="G19" s="1"/>
    </row>
    <row r="20" spans="1:7" x14ac:dyDescent="0.35">
      <c r="A20" s="1"/>
      <c r="B20" s="24" t="s">
        <v>34</v>
      </c>
      <c r="C20" s="60"/>
      <c r="D20" s="60"/>
      <c r="E20" s="8">
        <f>'Fane 8.2. Engangstillæg'!E11</f>
        <v>0</v>
      </c>
      <c r="F20" s="60" t="s">
        <v>3</v>
      </c>
      <c r="G20" s="1"/>
    </row>
    <row r="21" spans="1:7" x14ac:dyDescent="0.35">
      <c r="A21" s="1"/>
      <c r="B21" s="24" t="s">
        <v>106</v>
      </c>
      <c r="C21" s="60"/>
      <c r="D21" s="60"/>
      <c r="E21" s="8">
        <f>-SUM(E19:E20)*'Fane 11. Nøgletal'!C20</f>
        <v>0</v>
      </c>
      <c r="F21" s="60" t="s">
        <v>3</v>
      </c>
      <c r="G21" s="1"/>
    </row>
    <row r="22" spans="1:7" ht="15" customHeight="1" x14ac:dyDescent="0.35">
      <c r="A22" s="1"/>
      <c r="B22" s="65" t="s">
        <v>37</v>
      </c>
      <c r="C22" s="29"/>
      <c r="D22" s="29"/>
      <c r="E22" s="9">
        <f>SUM(E19:E21)</f>
        <v>0</v>
      </c>
      <c r="F22" s="53" t="s">
        <v>3</v>
      </c>
      <c r="G22" s="1"/>
    </row>
    <row r="23" spans="1:7" x14ac:dyDescent="0.35">
      <c r="A23" s="1"/>
      <c r="B23" s="52" t="s">
        <v>62</v>
      </c>
      <c r="C23" s="52"/>
      <c r="D23" s="52"/>
      <c r="E23" s="52"/>
      <c r="F23" s="52"/>
      <c r="G23" s="1"/>
    </row>
    <row r="24" spans="1:7" x14ac:dyDescent="0.35">
      <c r="A24" s="1"/>
      <c r="B24" s="65" t="s">
        <v>63</v>
      </c>
      <c r="C24" s="32"/>
      <c r="D24" s="32"/>
      <c r="E24" s="9">
        <f>'Fane 5. Kontrol af ØR2021'!E30</f>
        <v>-189463.06135671632</v>
      </c>
      <c r="F24" s="53" t="s">
        <v>3</v>
      </c>
      <c r="G24" s="1"/>
    </row>
    <row r="25" spans="1:7" x14ac:dyDescent="0.35">
      <c r="A25" s="1"/>
      <c r="B25" s="52" t="s">
        <v>75</v>
      </c>
      <c r="C25" s="52"/>
      <c r="D25" s="52"/>
      <c r="E25" s="52"/>
      <c r="F25" s="52"/>
      <c r="G25" s="1"/>
    </row>
    <row r="26" spans="1:7" x14ac:dyDescent="0.35">
      <c r="A26" s="1"/>
      <c r="B26" s="53" t="s">
        <v>76</v>
      </c>
      <c r="C26" s="53"/>
      <c r="D26" s="53"/>
      <c r="E26" s="9">
        <f>'Fane 6. Skattesagen'!G12</f>
        <v>0</v>
      </c>
      <c r="F26" s="53" t="s">
        <v>3</v>
      </c>
      <c r="G26" s="1"/>
    </row>
    <row r="27" spans="1:7" x14ac:dyDescent="0.35">
      <c r="A27" s="1"/>
      <c r="B27" s="52" t="s">
        <v>39</v>
      </c>
      <c r="C27" s="52"/>
      <c r="D27" s="52"/>
      <c r="E27" s="10">
        <f>SUM(E15:E17:E22:E24:E26)</f>
        <v>3741363.7325258222</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lRP92tiBYkipl81qJhhJSgi3qSVI0gVfBPAEANdFpMbuCEbV0VdypBjdpLzcQ61vQhI9gbXhQXZtqo8nmwRo7Q==" saltValue="+/8wC+7qn8LuOsKzHipZ8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83</v>
      </c>
      <c r="C3" s="89"/>
      <c r="D3" s="89"/>
      <c r="E3" s="89"/>
      <c r="F3" s="89"/>
      <c r="G3" s="1"/>
    </row>
    <row r="4" spans="1:7" ht="15" customHeight="1" x14ac:dyDescent="0.35">
      <c r="A4" s="1"/>
      <c r="B4" s="89"/>
      <c r="C4" s="89"/>
      <c r="D4" s="89"/>
      <c r="E4" s="89"/>
      <c r="F4" s="89"/>
      <c r="G4" s="1"/>
    </row>
    <row r="5" spans="1:7" x14ac:dyDescent="0.35">
      <c r="A5" s="1"/>
      <c r="B5" s="90"/>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56</v>
      </c>
      <c r="C8" s="60"/>
      <c r="D8" s="60"/>
      <c r="E8" s="7">
        <f>'Fane 2.1. Økonomisk ramme 2023'!E15</f>
        <v>1970158.0533409384</v>
      </c>
      <c r="F8" s="60" t="s">
        <v>3</v>
      </c>
      <c r="G8" s="1"/>
    </row>
    <row r="9" spans="1:7" ht="15" customHeight="1" x14ac:dyDescent="0.35">
      <c r="A9" s="1"/>
      <c r="B9" s="51" t="s">
        <v>17</v>
      </c>
      <c r="C9" s="60"/>
      <c r="D9" s="60"/>
      <c r="E9" s="8">
        <f>SUM(E8:E8)*'Fane 11. Nøgletal'!C15</f>
        <v>70137.626698937413</v>
      </c>
      <c r="F9" s="60" t="s">
        <v>3</v>
      </c>
      <c r="G9" s="1"/>
    </row>
    <row r="10" spans="1:7" ht="15" customHeight="1" x14ac:dyDescent="0.35">
      <c r="A10" s="1"/>
      <c r="B10" s="51" t="s">
        <v>44</v>
      </c>
      <c r="C10" s="60"/>
      <c r="D10" s="60"/>
      <c r="E10" s="8">
        <f>-SUM(E8:E9)*'Fane 11. Nøgletal'!C20</f>
        <v>-34685.026560677892</v>
      </c>
      <c r="F10" s="60" t="s">
        <v>3</v>
      </c>
      <c r="G10" s="1"/>
    </row>
    <row r="11" spans="1:7" ht="15" customHeight="1" x14ac:dyDescent="0.35">
      <c r="A11" s="1"/>
      <c r="B11" s="29" t="s">
        <v>19</v>
      </c>
      <c r="C11" s="29"/>
      <c r="D11" s="29"/>
      <c r="E11" s="9">
        <f>SUM(E8:E10)</f>
        <v>2005610.653479198</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omk.'!C12*(1+'Fane 11. Nøgletal'!C15)</f>
        <v>2030468.5477048813</v>
      </c>
      <c r="F13" s="53" t="s">
        <v>3</v>
      </c>
      <c r="G13" s="1"/>
    </row>
    <row r="14" spans="1:7" x14ac:dyDescent="0.35">
      <c r="A14" s="1"/>
      <c r="B14" s="52" t="s">
        <v>62</v>
      </c>
      <c r="C14" s="52"/>
      <c r="D14" s="52"/>
      <c r="E14" s="52"/>
      <c r="F14" s="52"/>
      <c r="G14" s="1"/>
    </row>
    <row r="15" spans="1:7" x14ac:dyDescent="0.35">
      <c r="A15" s="1"/>
      <c r="B15" s="53" t="s">
        <v>77</v>
      </c>
      <c r="C15" s="33"/>
      <c r="D15" s="33"/>
      <c r="E15" s="9">
        <f>'Fane 5. Kontrol af ØR2021'!E30</f>
        <v>-189463.06135671632</v>
      </c>
      <c r="F15" s="53" t="s">
        <v>3</v>
      </c>
      <c r="G15" s="1"/>
    </row>
    <row r="16" spans="1:7" x14ac:dyDescent="0.35">
      <c r="A16" s="1"/>
      <c r="B16" s="52" t="s">
        <v>75</v>
      </c>
      <c r="C16" s="52"/>
      <c r="D16" s="52"/>
      <c r="E16" s="52"/>
      <c r="F16" s="52"/>
      <c r="G16" s="1"/>
    </row>
    <row r="17" spans="1:7" x14ac:dyDescent="0.35">
      <c r="A17" s="1"/>
      <c r="B17" s="53" t="s">
        <v>76</v>
      </c>
      <c r="C17" s="53"/>
      <c r="D17" s="53"/>
      <c r="E17" s="9">
        <f>'Fane 6. Skattesagen'!G13</f>
        <v>0</v>
      </c>
      <c r="F17" s="53" t="s">
        <v>3</v>
      </c>
      <c r="G17" s="1"/>
    </row>
    <row r="18" spans="1:7" x14ac:dyDescent="0.35">
      <c r="A18" s="1"/>
      <c r="B18" s="52" t="s">
        <v>57</v>
      </c>
      <c r="C18" s="52"/>
      <c r="D18" s="52"/>
      <c r="E18" s="10">
        <f>SUM(E11,E13,E15,E17)</f>
        <v>3846616.1398273627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RRSeWejPBNJ5eGeAXThDArTG9sLH+u1vOsU/q9VYkXKq/Lg7bluZbomLg8z5mq0g/hRa6fXi+QIVr2IMaFg4Mw==" saltValue="2pp+JafOHjmGHCDhGQ+ob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65</v>
      </c>
      <c r="C8" s="60"/>
      <c r="D8" s="60"/>
      <c r="E8" s="7">
        <f>'Fane 2.2. Økonomisk ramme 2024'!E11</f>
        <v>2005610.653479198</v>
      </c>
      <c r="F8" s="60" t="s">
        <v>3</v>
      </c>
      <c r="G8" s="1"/>
    </row>
    <row r="9" spans="1:7" ht="15" customHeight="1" x14ac:dyDescent="0.35">
      <c r="A9" s="1"/>
      <c r="B9" s="51" t="s">
        <v>17</v>
      </c>
      <c r="C9" s="60"/>
      <c r="D9" s="60"/>
      <c r="E9" s="8">
        <f>SUM(E8:E8)*'Fane 11. Nøgletal'!C15</f>
        <v>71399.739263859447</v>
      </c>
      <c r="F9" s="60" t="s">
        <v>3</v>
      </c>
      <c r="G9" s="1"/>
    </row>
    <row r="10" spans="1:7" ht="15" customHeight="1" x14ac:dyDescent="0.35">
      <c r="A10" s="1"/>
      <c r="B10" s="51" t="s">
        <v>44</v>
      </c>
      <c r="C10" s="60"/>
      <c r="D10" s="60"/>
      <c r="E10" s="8">
        <f>-SUM(E8:E9)*'Fane 11. Nøgletal'!C20</f>
        <v>-35309.176676631978</v>
      </c>
      <c r="F10" s="60" t="s">
        <v>3</v>
      </c>
      <c r="G10" s="1"/>
    </row>
    <row r="11" spans="1:7" x14ac:dyDescent="0.35">
      <c r="A11" s="1"/>
      <c r="B11" s="29" t="s">
        <v>19</v>
      </c>
      <c r="C11" s="29"/>
      <c r="D11" s="29"/>
      <c r="E11" s="9">
        <f>SUM(E8:E10)</f>
        <v>2041701.2160664254</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omk.'!C12*(1+'Fane 11. Nøgletal'!C15)^2</f>
        <v>2102753.228003175</v>
      </c>
      <c r="F13" s="53" t="s">
        <v>3</v>
      </c>
      <c r="G13" s="1"/>
    </row>
    <row r="14" spans="1:7" ht="15" customHeight="1" x14ac:dyDescent="0.35">
      <c r="A14" s="1"/>
      <c r="B14" s="52" t="s">
        <v>62</v>
      </c>
      <c r="C14" s="52"/>
      <c r="D14" s="52"/>
      <c r="E14" s="52"/>
      <c r="F14" s="52"/>
      <c r="G14" s="1"/>
    </row>
    <row r="15" spans="1:7" ht="15" customHeight="1" x14ac:dyDescent="0.35">
      <c r="A15" s="1"/>
      <c r="B15" s="53" t="s">
        <v>63</v>
      </c>
      <c r="C15" s="33"/>
      <c r="D15" s="33"/>
      <c r="E15" s="9">
        <v>0</v>
      </c>
      <c r="F15" s="53" t="s">
        <v>3</v>
      </c>
      <c r="G15" s="1"/>
    </row>
    <row r="16" spans="1:7" ht="15" customHeight="1" x14ac:dyDescent="0.35">
      <c r="A16" s="1"/>
      <c r="B16" s="52" t="s">
        <v>75</v>
      </c>
      <c r="C16" s="52"/>
      <c r="D16" s="52"/>
      <c r="E16" s="52"/>
      <c r="F16" s="52"/>
      <c r="G16" s="1"/>
    </row>
    <row r="17" spans="1:7" ht="15" customHeight="1" x14ac:dyDescent="0.35">
      <c r="A17" s="1"/>
      <c r="B17" s="53" t="s">
        <v>76</v>
      </c>
      <c r="C17" s="53"/>
      <c r="D17" s="53"/>
      <c r="E17" s="9">
        <f>'Fane 6. Skattesagen'!G14</f>
        <v>0</v>
      </c>
      <c r="F17" s="53" t="s">
        <v>3</v>
      </c>
      <c r="G17" s="1"/>
    </row>
    <row r="18" spans="1:7" x14ac:dyDescent="0.35">
      <c r="A18" s="1"/>
      <c r="B18" s="52" t="s">
        <v>66</v>
      </c>
      <c r="C18" s="52"/>
      <c r="D18" s="52"/>
      <c r="E18" s="10">
        <f>SUM(E11,E13,E15,E17)</f>
        <v>4144454.4440696007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XyX8d1qyY0Sv6Sgc8TufZmONasNsrBp3RJQnlUx7F5x/iWvgLeM3WGWAhjQH85QQLbYB6+KRpTZrLkvdDtiC9g==" saltValue="pbZ6vBoqpphHtT2Wb8KJ0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86</v>
      </c>
      <c r="C8" s="60"/>
      <c r="D8" s="60"/>
      <c r="E8" s="7">
        <f>'Fane 2.3. Økonomisk ramme 2025'!E11</f>
        <v>2041701.2160664254</v>
      </c>
      <c r="F8" s="60" t="s">
        <v>3</v>
      </c>
      <c r="G8" s="1"/>
    </row>
    <row r="9" spans="1:7" ht="15" customHeight="1" x14ac:dyDescent="0.35">
      <c r="A9" s="1"/>
      <c r="B9" s="51" t="s">
        <v>17</v>
      </c>
      <c r="C9" s="60"/>
      <c r="D9" s="60"/>
      <c r="E9" s="8">
        <f>SUM(E8:E8)*'Fane 11. Nøgletal'!C15</f>
        <v>72684.563291964747</v>
      </c>
      <c r="F9" s="60" t="s">
        <v>3</v>
      </c>
      <c r="G9" s="1"/>
    </row>
    <row r="10" spans="1:7" ht="15" customHeight="1" x14ac:dyDescent="0.35">
      <c r="A10" s="1"/>
      <c r="B10" s="51" t="s">
        <v>44</v>
      </c>
      <c r="C10" s="60"/>
      <c r="D10" s="60"/>
      <c r="E10" s="8">
        <f>-SUM(E8:E9)*'Fane 11. Nøgletal'!C20</f>
        <v>-35944.558249092639</v>
      </c>
      <c r="F10" s="60" t="s">
        <v>3</v>
      </c>
      <c r="G10" s="1"/>
    </row>
    <row r="11" spans="1:7" x14ac:dyDescent="0.35">
      <c r="A11" s="1"/>
      <c r="B11" s="29" t="s">
        <v>19</v>
      </c>
      <c r="C11" s="29"/>
      <c r="D11" s="29"/>
      <c r="E11" s="9">
        <f>SUM(E8:E10)</f>
        <v>2078441.2211092976</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omk.'!C12*(1+'Fane 11. Nøgletal'!C15)^3</f>
        <v>2177611.2429200881</v>
      </c>
      <c r="F13" s="53" t="s">
        <v>3</v>
      </c>
      <c r="G13" s="1"/>
    </row>
    <row r="14" spans="1:7" ht="15" customHeight="1" x14ac:dyDescent="0.35">
      <c r="A14" s="1"/>
      <c r="B14" s="52" t="s">
        <v>62</v>
      </c>
      <c r="C14" s="52"/>
      <c r="D14" s="52"/>
      <c r="E14" s="52"/>
      <c r="F14" s="52"/>
      <c r="G14" s="1"/>
    </row>
    <row r="15" spans="1:7" ht="15" customHeight="1" x14ac:dyDescent="0.35">
      <c r="A15" s="1"/>
      <c r="B15" s="53" t="s">
        <v>63</v>
      </c>
      <c r="C15" s="33"/>
      <c r="D15" s="33"/>
      <c r="E15" s="9">
        <v>0</v>
      </c>
      <c r="F15" s="53" t="s">
        <v>3</v>
      </c>
      <c r="G15" s="1"/>
    </row>
    <row r="16" spans="1:7" ht="15" customHeight="1" x14ac:dyDescent="0.35">
      <c r="A16" s="1"/>
      <c r="B16" s="52" t="s">
        <v>75</v>
      </c>
      <c r="C16" s="52"/>
      <c r="D16" s="52"/>
      <c r="E16" s="52"/>
      <c r="F16" s="52"/>
      <c r="G16" s="1"/>
    </row>
    <row r="17" spans="1:7" ht="15" customHeight="1" x14ac:dyDescent="0.35">
      <c r="A17" s="1"/>
      <c r="B17" s="53" t="s">
        <v>76</v>
      </c>
      <c r="C17" s="53"/>
      <c r="D17" s="53"/>
      <c r="E17" s="9">
        <f>'Fane 6. Skattesagen'!G15</f>
        <v>0</v>
      </c>
      <c r="F17" s="53" t="s">
        <v>3</v>
      </c>
      <c r="G17" s="1"/>
    </row>
    <row r="18" spans="1:7" x14ac:dyDescent="0.35">
      <c r="A18" s="1"/>
      <c r="B18" s="52" t="s">
        <v>87</v>
      </c>
      <c r="C18" s="52"/>
      <c r="D18" s="52"/>
      <c r="E18" s="10">
        <f>SUM(E11,E13,E15,E17)</f>
        <v>4256052.4640293857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l7xAZ83sqwUVfSRUNa4+wlPYGOo2Ibz6LZunzCiTcrabLrvDXWY1sfHGLYRBwH520t7GW+8NWZUMi/yolsK2qQ==" saltValue="qIiKldHFYZncikspCw679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88</v>
      </c>
      <c r="C3" s="105"/>
      <c r="D3" s="105"/>
      <c r="E3" s="105"/>
      <c r="F3" s="105"/>
      <c r="G3" s="1"/>
    </row>
    <row r="4" spans="1:7" ht="29.2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2" t="s">
        <v>89</v>
      </c>
      <c r="C8" s="52"/>
      <c r="D8" s="52"/>
      <c r="E8" s="52"/>
      <c r="F8" s="52"/>
      <c r="G8" s="1"/>
    </row>
    <row r="9" spans="1:7" x14ac:dyDescent="0.35">
      <c r="A9" s="1"/>
      <c r="B9" s="106" t="s">
        <v>22</v>
      </c>
      <c r="C9" s="106"/>
      <c r="D9" s="106"/>
      <c r="E9" s="7">
        <v>1897446.4270123537</v>
      </c>
      <c r="F9" s="60" t="s">
        <v>3</v>
      </c>
      <c r="G9" s="1"/>
    </row>
    <row r="10" spans="1:7" x14ac:dyDescent="0.35">
      <c r="A10" s="1"/>
      <c r="B10" s="107" t="s">
        <v>103</v>
      </c>
      <c r="C10" s="108"/>
      <c r="D10" s="109"/>
      <c r="E10" s="7">
        <v>0</v>
      </c>
      <c r="F10" s="60" t="s">
        <v>3</v>
      </c>
      <c r="G10" s="1"/>
    </row>
    <row r="11" spans="1:7" x14ac:dyDescent="0.35">
      <c r="A11" s="1"/>
      <c r="B11" s="92" t="s">
        <v>50</v>
      </c>
      <c r="C11" s="92"/>
      <c r="D11" s="92"/>
      <c r="E11" s="7">
        <v>0</v>
      </c>
      <c r="F11" s="60" t="s">
        <v>3</v>
      </c>
      <c r="G11" s="1"/>
    </row>
    <row r="12" spans="1:7" x14ac:dyDescent="0.35">
      <c r="A12" s="1"/>
      <c r="B12" s="92" t="s">
        <v>54</v>
      </c>
      <c r="C12" s="92"/>
      <c r="D12" s="92"/>
      <c r="E12" s="7">
        <v>0</v>
      </c>
      <c r="F12" s="60" t="s">
        <v>3</v>
      </c>
      <c r="G12" s="1"/>
    </row>
    <row r="13" spans="1:7" x14ac:dyDescent="0.35">
      <c r="A13" s="1"/>
      <c r="B13" s="92" t="s">
        <v>51</v>
      </c>
      <c r="C13" s="92"/>
      <c r="D13" s="92"/>
      <c r="E13" s="8">
        <v>0</v>
      </c>
      <c r="F13" s="60" t="s">
        <v>3</v>
      </c>
      <c r="G13" s="1"/>
    </row>
    <row r="14" spans="1:7" x14ac:dyDescent="0.35">
      <c r="A14" s="1"/>
      <c r="B14" s="92" t="s">
        <v>17</v>
      </c>
      <c r="C14" s="92"/>
      <c r="D14" s="92"/>
      <c r="E14" s="8">
        <f>E9*'Fane 11. Nøgletal'!C13+SUM(E11:E13)*'Fane 11. Nøgletal'!C14</f>
        <v>23148.846409550715</v>
      </c>
      <c r="F14" s="60" t="s">
        <v>3</v>
      </c>
      <c r="G14" s="1"/>
    </row>
    <row r="15" spans="1:7" x14ac:dyDescent="0.35">
      <c r="A15" s="1"/>
      <c r="B15" s="92" t="s">
        <v>44</v>
      </c>
      <c r="C15" s="92"/>
      <c r="D15" s="92"/>
      <c r="E15" s="8">
        <f>-SUM(E9:E14)*'Fane 11. Nøgletal'!C20</f>
        <v>-32650.119648172375</v>
      </c>
      <c r="F15" s="60" t="s">
        <v>3</v>
      </c>
      <c r="G15" s="1"/>
    </row>
    <row r="16" spans="1:7" x14ac:dyDescent="0.35">
      <c r="A16" s="1"/>
      <c r="B16" s="93" t="s">
        <v>19</v>
      </c>
      <c r="C16" s="93"/>
      <c r="D16" s="93"/>
      <c r="E16" s="34">
        <f>SUM(E9:E15)</f>
        <v>1887945.153773732</v>
      </c>
      <c r="F16" s="35" t="s">
        <v>3</v>
      </c>
      <c r="G16" s="1"/>
    </row>
    <row r="17" spans="1:7" x14ac:dyDescent="0.35">
      <c r="A17" s="1"/>
      <c r="B17" s="94" t="s">
        <v>11</v>
      </c>
      <c r="C17" s="94"/>
      <c r="D17" s="94"/>
      <c r="E17" s="52"/>
      <c r="F17" s="52"/>
      <c r="G17" s="1"/>
    </row>
    <row r="18" spans="1:7" x14ac:dyDescent="0.35">
      <c r="A18" s="1"/>
      <c r="B18" s="95" t="s">
        <v>11</v>
      </c>
      <c r="C18" s="95"/>
      <c r="D18" s="95"/>
      <c r="E18" s="9">
        <v>1723844.3011754702</v>
      </c>
      <c r="F18" s="53" t="s">
        <v>3</v>
      </c>
      <c r="G18" s="1"/>
    </row>
    <row r="19" spans="1:7" ht="15.4" customHeight="1" x14ac:dyDescent="0.35">
      <c r="A19" s="1"/>
      <c r="B19" s="52" t="s">
        <v>36</v>
      </c>
      <c r="C19" s="52"/>
      <c r="D19" s="52"/>
      <c r="E19" s="52"/>
      <c r="F19" s="52"/>
      <c r="G19" s="1"/>
    </row>
    <row r="20" spans="1:7" ht="15.75" customHeight="1" x14ac:dyDescent="0.35">
      <c r="A20" s="1"/>
      <c r="B20" s="96" t="s">
        <v>33</v>
      </c>
      <c r="C20" s="97"/>
      <c r="D20" s="98"/>
      <c r="E20" s="28">
        <v>0</v>
      </c>
      <c r="F20" s="27" t="s">
        <v>3</v>
      </c>
      <c r="G20" s="1"/>
    </row>
    <row r="21" spans="1:7" x14ac:dyDescent="0.35">
      <c r="A21" s="1"/>
      <c r="B21" s="96" t="s">
        <v>34</v>
      </c>
      <c r="C21" s="97"/>
      <c r="D21" s="98"/>
      <c r="E21" s="48">
        <v>0</v>
      </c>
      <c r="F21" s="27" t="s">
        <v>3</v>
      </c>
      <c r="G21" s="1"/>
    </row>
    <row r="22" spans="1:7" x14ac:dyDescent="0.35">
      <c r="A22" s="1"/>
      <c r="B22" s="99" t="s">
        <v>37</v>
      </c>
      <c r="C22" s="100"/>
      <c r="D22" s="101"/>
      <c r="E22" s="9">
        <f>SUM(E20:E21)</f>
        <v>0</v>
      </c>
      <c r="F22" s="9" t="s">
        <v>3</v>
      </c>
      <c r="G22" s="1"/>
    </row>
    <row r="23" spans="1:7" ht="15.75" customHeight="1" x14ac:dyDescent="0.35">
      <c r="A23" s="1"/>
      <c r="B23" s="52" t="s">
        <v>62</v>
      </c>
      <c r="C23" s="52"/>
      <c r="D23" s="52"/>
      <c r="E23" s="52"/>
      <c r="F23" s="52"/>
      <c r="G23" s="1"/>
    </row>
    <row r="24" spans="1:7" x14ac:dyDescent="0.35">
      <c r="A24" s="1"/>
      <c r="B24" s="65" t="s">
        <v>27</v>
      </c>
      <c r="C24" s="29"/>
      <c r="D24" s="29"/>
      <c r="E24" s="9">
        <v>4763.5133333333324</v>
      </c>
      <c r="F24" s="53" t="s">
        <v>3</v>
      </c>
      <c r="G24" s="1"/>
    </row>
    <row r="25" spans="1:7" x14ac:dyDescent="0.35">
      <c r="A25" s="1"/>
      <c r="B25" s="65" t="s">
        <v>63</v>
      </c>
      <c r="C25" s="29"/>
      <c r="D25" s="29"/>
      <c r="E25" s="9">
        <v>-49834.434292094316</v>
      </c>
      <c r="F25" s="53" t="s">
        <v>3</v>
      </c>
      <c r="G25" s="1"/>
    </row>
    <row r="26" spans="1:7" x14ac:dyDescent="0.35">
      <c r="A26" s="1"/>
      <c r="B26" s="52" t="s">
        <v>75</v>
      </c>
      <c r="C26" s="52"/>
      <c r="D26" s="52"/>
      <c r="E26" s="52"/>
      <c r="F26" s="52"/>
      <c r="G26" s="1"/>
    </row>
    <row r="27" spans="1:7" x14ac:dyDescent="0.35">
      <c r="A27" s="1"/>
      <c r="B27" s="102" t="s">
        <v>76</v>
      </c>
      <c r="C27" s="103"/>
      <c r="D27" s="104"/>
      <c r="E27" s="9">
        <f>'Fane 6. Skattesagen'!G11</f>
        <v>0</v>
      </c>
      <c r="F27" s="53" t="s">
        <v>3</v>
      </c>
      <c r="G27" s="1"/>
    </row>
    <row r="28" spans="1:7" ht="15" customHeight="1" x14ac:dyDescent="0.35">
      <c r="A28" s="1"/>
      <c r="B28" s="73" t="s">
        <v>145</v>
      </c>
      <c r="C28" s="73"/>
      <c r="D28" s="73"/>
      <c r="E28" s="10">
        <f>E16+E18+E22+E24+E25+E27</f>
        <v>3566718.5339904409</v>
      </c>
      <c r="F28" s="11" t="s">
        <v>3</v>
      </c>
      <c r="G28" s="1"/>
    </row>
    <row r="29" spans="1:7" ht="27" customHeight="1" x14ac:dyDescent="0.35">
      <c r="A29" s="1"/>
      <c r="B29" s="91" t="s">
        <v>90</v>
      </c>
      <c r="C29" s="91"/>
      <c r="D29" s="91"/>
      <c r="E29" s="91"/>
      <c r="F29" s="9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1"/>
      <c r="B51" s="1"/>
      <c r="C51" s="1"/>
      <c r="D51" s="1"/>
      <c r="E51" s="1"/>
      <c r="F51" s="1"/>
      <c r="G51" s="1"/>
    </row>
    <row r="52" spans="1:7" x14ac:dyDescent="0.35">
      <c r="A52" s="1"/>
      <c r="B52" s="1"/>
      <c r="C52" s="1"/>
      <c r="D52" s="1"/>
      <c r="E52" s="1"/>
      <c r="F52" s="1"/>
      <c r="G52" s="1"/>
    </row>
    <row r="53" spans="1:7" x14ac:dyDescent="0.35">
      <c r="A53" s="1"/>
      <c r="B53" s="1"/>
      <c r="C53" s="1"/>
      <c r="D53" s="1"/>
      <c r="E53" s="1"/>
      <c r="F53" s="1"/>
      <c r="G53" s="1"/>
    </row>
    <row r="54" spans="1:7" x14ac:dyDescent="0.35">
      <c r="A54" s="1"/>
      <c r="B54" s="1"/>
      <c r="C54" s="1"/>
      <c r="D54" s="1"/>
      <c r="E54" s="1"/>
      <c r="F54" s="1"/>
      <c r="G54" s="1"/>
    </row>
    <row r="55" spans="1:7" x14ac:dyDescent="0.35">
      <c r="A55" s="1"/>
      <c r="B55" s="1"/>
      <c r="C55" s="1"/>
      <c r="D55" s="1"/>
      <c r="E55" s="1"/>
      <c r="F55" s="1"/>
      <c r="G55" s="1"/>
    </row>
    <row r="56" spans="1:7" x14ac:dyDescent="0.35">
      <c r="B56" s="1"/>
      <c r="C56" s="1"/>
      <c r="D56" s="1"/>
      <c r="E56" s="1"/>
      <c r="F56" s="1"/>
    </row>
  </sheetData>
  <sheetProtection algorithmName="SHA-512" hashValue="oJKtved3+9FTi+IIPuYMxlEdDdk9rLwOl1rAghzyDASqqnCQVEq4RfIBKxqb1flGmXzCp8D6g5Kf46H1/0RouA==" saltValue="l8ziXkVWwO6wksN432MzM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43</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0" t="s">
        <v>91</v>
      </c>
      <c r="C8" s="111"/>
      <c r="D8" s="112"/>
      <c r="E8" s="1"/>
      <c r="F8" s="1"/>
    </row>
    <row r="9" spans="1:6" ht="15" customHeight="1" x14ac:dyDescent="0.35">
      <c r="A9" s="1"/>
      <c r="B9" s="17" t="s">
        <v>25</v>
      </c>
      <c r="C9" s="53" t="s">
        <v>109</v>
      </c>
      <c r="D9" s="53"/>
      <c r="E9" s="1"/>
      <c r="F9" s="1"/>
    </row>
    <row r="10" spans="1:6" x14ac:dyDescent="0.35">
      <c r="A10" s="1"/>
      <c r="B10" s="23" t="s">
        <v>127</v>
      </c>
      <c r="C10" s="8">
        <v>1828185</v>
      </c>
      <c r="D10" s="12" t="s">
        <v>3</v>
      </c>
      <c r="E10" s="1"/>
      <c r="F10" s="1"/>
    </row>
    <row r="11" spans="1:6" x14ac:dyDescent="0.35">
      <c r="A11" s="1"/>
      <c r="B11" s="71" t="s">
        <v>92</v>
      </c>
      <c r="C11" s="10">
        <f>SUM(C10:C10)</f>
        <v>1828185</v>
      </c>
      <c r="D11" s="11" t="s">
        <v>3</v>
      </c>
      <c r="E11" s="1"/>
      <c r="F11" s="1"/>
    </row>
    <row r="12" spans="1:6" x14ac:dyDescent="0.35">
      <c r="A12" s="1"/>
      <c r="B12" s="71" t="s">
        <v>93</v>
      </c>
      <c r="C12" s="10">
        <f>C11*(1+'Fane 11. Nøgletal'!C15)^2</f>
        <v>1960668.7405416002</v>
      </c>
      <c r="D12" s="11" t="s">
        <v>3</v>
      </c>
      <c r="E12" s="1"/>
      <c r="F12" s="1"/>
    </row>
    <row r="13" spans="1:6" x14ac:dyDescent="0.35">
      <c r="A13" s="1"/>
      <c r="B13" s="14"/>
      <c r="C13" s="13"/>
      <c r="D13" s="13"/>
      <c r="E13" s="1"/>
      <c r="F13" s="1"/>
    </row>
    <row r="14" spans="1:6" x14ac:dyDescent="0.35">
      <c r="A14" s="1"/>
      <c r="B14" s="14"/>
      <c r="C14" s="13"/>
      <c r="D14" s="13"/>
      <c r="E14" s="1"/>
      <c r="F14" s="1"/>
    </row>
    <row r="15" spans="1:6" x14ac:dyDescent="0.35">
      <c r="A15" s="1"/>
      <c r="B15" s="1"/>
      <c r="C15" s="1"/>
      <c r="D15" s="1"/>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sheetData>
  <sheetProtection algorithmName="SHA-512" hashValue="Z/H4X5aQ13Yw5PYvhNIhv3ntrJd2ddHs65VqCgKMTN4yZIg0rOuvP+UBitFBu42W89MdgDcgbnXtw4VJzrQ7KA==" saltValue="7JpOJN9WyOrEZBFlrwS75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5" t="s">
        <v>150</v>
      </c>
      <c r="C3" s="105"/>
      <c r="D3" s="105"/>
      <c r="E3" s="105"/>
      <c r="F3" s="105"/>
      <c r="G3" s="1"/>
    </row>
    <row r="4" spans="1:7" ht="15" customHeight="1" x14ac:dyDescent="0.35">
      <c r="A4" s="1"/>
      <c r="B4" s="105"/>
      <c r="C4" s="105"/>
      <c r="D4" s="105"/>
      <c r="E4" s="105"/>
      <c r="F4" s="105"/>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110" t="s">
        <v>72</v>
      </c>
      <c r="C8" s="111"/>
      <c r="D8" s="111"/>
      <c r="E8" s="111"/>
      <c r="F8" s="112"/>
      <c r="G8" s="1"/>
    </row>
    <row r="9" spans="1:7" x14ac:dyDescent="0.35">
      <c r="A9" s="1"/>
      <c r="B9" s="117" t="s">
        <v>94</v>
      </c>
      <c r="C9" s="118"/>
      <c r="D9" s="119"/>
      <c r="E9" s="8">
        <v>201829.25670790579</v>
      </c>
      <c r="F9" s="12" t="s">
        <v>3</v>
      </c>
      <c r="G9" s="1"/>
    </row>
    <row r="10" spans="1:7" x14ac:dyDescent="0.35">
      <c r="A10" s="1"/>
      <c r="B10" s="117" t="s">
        <v>128</v>
      </c>
      <c r="C10" s="118"/>
      <c r="D10" s="119"/>
      <c r="E10" s="8">
        <v>0</v>
      </c>
      <c r="F10" s="12" t="s">
        <v>3</v>
      </c>
      <c r="G10" s="1"/>
    </row>
    <row r="11" spans="1:7" x14ac:dyDescent="0.35">
      <c r="A11" s="1"/>
      <c r="B11" s="71"/>
      <c r="C11" s="22"/>
      <c r="D11" s="22"/>
      <c r="E11" s="22"/>
      <c r="F11" s="72"/>
      <c r="G11" s="1"/>
    </row>
    <row r="12" spans="1:7" ht="68.25" customHeight="1" x14ac:dyDescent="0.35">
      <c r="A12" s="1"/>
      <c r="B12" s="123" t="s">
        <v>147</v>
      </c>
      <c r="C12" s="124"/>
      <c r="D12" s="124"/>
      <c r="E12" s="124"/>
      <c r="F12" s="125"/>
      <c r="G12" s="1"/>
    </row>
    <row r="13" spans="1:7" ht="27" customHeight="1" x14ac:dyDescent="0.35">
      <c r="A13" s="1"/>
      <c r="B13" s="1"/>
      <c r="C13" s="1"/>
      <c r="D13" s="1"/>
      <c r="E13" s="1"/>
      <c r="F13" s="1"/>
      <c r="G13" s="1"/>
    </row>
    <row r="14" spans="1:7" ht="28.5" customHeight="1" x14ac:dyDescent="0.35">
      <c r="A14" s="1"/>
      <c r="B14" s="110" t="s">
        <v>73</v>
      </c>
      <c r="C14" s="111"/>
      <c r="D14" s="111"/>
      <c r="E14" s="111"/>
      <c r="F14" s="112"/>
      <c r="G14" s="1"/>
    </row>
    <row r="15" spans="1:7" x14ac:dyDescent="0.35">
      <c r="A15" s="1"/>
      <c r="B15" s="117" t="s">
        <v>95</v>
      </c>
      <c r="C15" s="118"/>
      <c r="D15" s="119"/>
      <c r="E15" s="8">
        <v>0</v>
      </c>
      <c r="F15" s="12" t="s">
        <v>3</v>
      </c>
      <c r="G15" s="1"/>
    </row>
    <row r="16" spans="1:7" x14ac:dyDescent="0.35">
      <c r="A16" s="1"/>
      <c r="B16" s="117" t="s">
        <v>129</v>
      </c>
      <c r="C16" s="118"/>
      <c r="D16" s="119"/>
      <c r="E16" s="8">
        <v>0</v>
      </c>
      <c r="F16" s="12" t="s">
        <v>3</v>
      </c>
      <c r="G16" s="1"/>
    </row>
    <row r="17" spans="1:7" x14ac:dyDescent="0.35">
      <c r="A17" s="1"/>
      <c r="B17" s="71"/>
      <c r="C17" s="22"/>
      <c r="D17" s="22"/>
      <c r="E17" s="22"/>
      <c r="F17" s="72"/>
      <c r="G17" s="1"/>
    </row>
    <row r="18" spans="1:7" ht="31.5" customHeight="1" x14ac:dyDescent="0.35">
      <c r="A18" s="1"/>
      <c r="B18" s="123" t="s">
        <v>148</v>
      </c>
      <c r="C18" s="124"/>
      <c r="D18" s="124"/>
      <c r="E18" s="124"/>
      <c r="F18" s="125"/>
      <c r="G18" s="1"/>
    </row>
    <row r="19" spans="1:7" ht="28.5" customHeight="1" x14ac:dyDescent="0.35">
      <c r="A19" s="1"/>
      <c r="B19" s="1"/>
      <c r="C19" s="1"/>
      <c r="D19" s="1"/>
      <c r="E19" s="1"/>
      <c r="F19" s="1"/>
      <c r="G19" s="1"/>
    </row>
    <row r="20" spans="1:7" ht="28.5" customHeight="1" x14ac:dyDescent="0.35">
      <c r="A20" s="1"/>
      <c r="B20" s="62" t="s">
        <v>96</v>
      </c>
      <c r="C20" s="63"/>
      <c r="D20" s="63"/>
      <c r="E20" s="63"/>
      <c r="F20" s="64"/>
      <c r="G20" s="1"/>
    </row>
    <row r="21" spans="1:7" x14ac:dyDescent="0.35">
      <c r="A21" s="1"/>
      <c r="B21" s="66" t="s">
        <v>97</v>
      </c>
      <c r="C21" s="67"/>
      <c r="D21" s="68"/>
      <c r="E21" s="8">
        <v>3377404.8772865674</v>
      </c>
      <c r="F21" s="12" t="s">
        <v>3</v>
      </c>
      <c r="G21" s="1"/>
    </row>
    <row r="22" spans="1:7" x14ac:dyDescent="0.35">
      <c r="A22" s="1"/>
      <c r="B22" s="66" t="s">
        <v>130</v>
      </c>
      <c r="C22" s="67"/>
      <c r="D22" s="68"/>
      <c r="E22" s="8">
        <v>3756331</v>
      </c>
      <c r="F22" s="12" t="s">
        <v>3</v>
      </c>
      <c r="G22" s="1"/>
    </row>
    <row r="23" spans="1:7" x14ac:dyDescent="0.35">
      <c r="A23" s="1"/>
      <c r="B23" s="66" t="s">
        <v>26</v>
      </c>
      <c r="C23" s="67"/>
      <c r="D23" s="68"/>
      <c r="E23" s="8">
        <v>0</v>
      </c>
      <c r="F23" s="12" t="s">
        <v>3</v>
      </c>
      <c r="G23" s="1"/>
    </row>
    <row r="24" spans="1:7" x14ac:dyDescent="0.35">
      <c r="A24" s="1"/>
      <c r="B24" s="54" t="s">
        <v>149</v>
      </c>
      <c r="C24" s="55"/>
      <c r="D24" s="56"/>
      <c r="E24" s="50">
        <f>E21-(E22-E23)</f>
        <v>-378926.12271343265</v>
      </c>
      <c r="F24" s="15" t="s">
        <v>3</v>
      </c>
      <c r="G24" s="1"/>
    </row>
    <row r="25" spans="1:7" x14ac:dyDescent="0.35">
      <c r="A25" s="1"/>
      <c r="B25" s="71"/>
      <c r="C25" s="22"/>
      <c r="D25" s="22"/>
      <c r="E25" s="22"/>
      <c r="F25" s="72"/>
      <c r="G25" s="1"/>
    </row>
    <row r="26" spans="1:7" ht="33.75" customHeight="1" x14ac:dyDescent="0.35">
      <c r="A26" s="1"/>
      <c r="B26" s="1"/>
      <c r="C26" s="1"/>
      <c r="D26" s="1"/>
      <c r="E26" s="1"/>
      <c r="F26" s="1"/>
      <c r="G26" s="1"/>
    </row>
    <row r="27" spans="1:7" ht="28.5" customHeight="1" x14ac:dyDescent="0.35">
      <c r="A27" s="1"/>
      <c r="B27" s="110" t="s">
        <v>131</v>
      </c>
      <c r="C27" s="111"/>
      <c r="D27" s="111"/>
      <c r="E27" s="111"/>
      <c r="F27" s="112"/>
      <c r="G27" s="1"/>
    </row>
    <row r="28" spans="1:7" x14ac:dyDescent="0.35">
      <c r="A28" s="1"/>
      <c r="B28" s="120" t="s">
        <v>62</v>
      </c>
      <c r="C28" s="121"/>
      <c r="D28" s="122"/>
      <c r="E28" s="8">
        <f>IF(AND(E9&gt;0,E24&gt;0),0,IF(AND(E9&lt;0,E24&lt;0),E15+E16+E24,IF(AND(E9&lt;0,E24&gt;0),E15+E16,IF(AND(E9&gt;0,E24&lt;0,E10=0),E24,IF(AND(E9&gt;0,E24&lt;0,ABS(E10)&gt;ABS(E24)),0,IF(AND(E9&gt;0,E24&lt;0,ABS(E10)&lt;ABS(E24)),(E10-ABS(E24)),"fejl"))))))</f>
        <v>-378926.12271343265</v>
      </c>
      <c r="F28" s="12" t="s">
        <v>3</v>
      </c>
      <c r="G28" s="1"/>
    </row>
    <row r="29" spans="1:7" x14ac:dyDescent="0.35">
      <c r="A29" s="1"/>
      <c r="B29" s="120" t="s">
        <v>45</v>
      </c>
      <c r="C29" s="121"/>
      <c r="D29" s="122"/>
      <c r="E29" s="8">
        <v>2</v>
      </c>
      <c r="F29" s="12" t="s">
        <v>18</v>
      </c>
      <c r="G29" s="1"/>
    </row>
    <row r="30" spans="1:7" x14ac:dyDescent="0.35">
      <c r="A30" s="1"/>
      <c r="B30" s="113" t="s">
        <v>74</v>
      </c>
      <c r="C30" s="113"/>
      <c r="D30" s="113"/>
      <c r="E30" s="9">
        <f>E28/E29</f>
        <v>-189463.06135671632</v>
      </c>
      <c r="F30" s="15" t="s">
        <v>3</v>
      </c>
      <c r="G30" s="1"/>
    </row>
    <row r="31" spans="1:7" x14ac:dyDescent="0.35">
      <c r="A31" s="1"/>
      <c r="B31" s="114"/>
      <c r="C31" s="115"/>
      <c r="D31" s="115"/>
      <c r="E31" s="115"/>
      <c r="F31" s="11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WxidQp+M5+rzHFHpqWEKQq7n8T1PIPGooaiHHd26ZzJQMlg6Bg9vxaXkNBeBXSHEvp0R+vOs7Q5q0h70clWiNg==" saltValue="XkCceYB2I2BMVdEvDL7RA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7" customWidth="1"/>
    <col min="2" max="2" width="22.54296875" style="47" customWidth="1"/>
    <col min="3" max="3" width="8.26953125" style="47" customWidth="1"/>
    <col min="4" max="6" width="10.7265625" style="47" customWidth="1"/>
    <col min="7" max="7" width="11.1796875" style="47" customWidth="1"/>
    <col min="8" max="8" width="3.26953125" style="47" customWidth="1"/>
    <col min="9" max="9" width="4.81640625" style="47" customWidth="1"/>
    <col min="10" max="16384" width="9.1796875" style="47"/>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126</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0" t="s">
        <v>123</v>
      </c>
      <c r="C8" s="111"/>
      <c r="D8" s="111"/>
      <c r="E8" s="111"/>
      <c r="F8" s="111"/>
      <c r="G8" s="111"/>
      <c r="H8" s="112"/>
      <c r="I8" s="1"/>
    </row>
    <row r="9" spans="1:9" ht="15" customHeight="1" x14ac:dyDescent="0.35">
      <c r="A9" s="1"/>
      <c r="B9" s="102" t="s">
        <v>124</v>
      </c>
      <c r="C9" s="103"/>
      <c r="D9" s="103"/>
      <c r="E9" s="103"/>
      <c r="F9" s="103"/>
      <c r="G9" s="103"/>
      <c r="H9" s="104"/>
      <c r="I9" s="1"/>
    </row>
    <row r="10" spans="1:9" x14ac:dyDescent="0.35">
      <c r="A10" s="1"/>
      <c r="B10" s="107" t="s">
        <v>137</v>
      </c>
      <c r="C10" s="108"/>
      <c r="D10" s="108"/>
      <c r="E10" s="108"/>
      <c r="F10" s="109"/>
      <c r="G10" s="49">
        <v>0</v>
      </c>
      <c r="H10" s="8" t="s">
        <v>3</v>
      </c>
      <c r="I10" s="1"/>
    </row>
    <row r="11" spans="1:9" x14ac:dyDescent="0.35">
      <c r="A11" s="1"/>
      <c r="B11" s="107" t="s">
        <v>138</v>
      </c>
      <c r="C11" s="108"/>
      <c r="D11" s="108"/>
      <c r="E11" s="108"/>
      <c r="F11" s="109"/>
      <c r="G11" s="49">
        <v>0</v>
      </c>
      <c r="H11" s="8" t="s">
        <v>3</v>
      </c>
      <c r="I11" s="1"/>
    </row>
    <row r="12" spans="1:9" x14ac:dyDescent="0.35">
      <c r="A12" s="1"/>
      <c r="B12" s="107" t="s">
        <v>139</v>
      </c>
      <c r="C12" s="108"/>
      <c r="D12" s="108"/>
      <c r="E12" s="108"/>
      <c r="F12" s="109"/>
      <c r="G12" s="8">
        <v>0</v>
      </c>
      <c r="H12" s="8" t="s">
        <v>3</v>
      </c>
      <c r="I12" s="1"/>
    </row>
    <row r="13" spans="1:9" x14ac:dyDescent="0.35">
      <c r="A13" s="1"/>
      <c r="B13" s="107" t="s">
        <v>140</v>
      </c>
      <c r="C13" s="108"/>
      <c r="D13" s="108"/>
      <c r="E13" s="108"/>
      <c r="F13" s="109"/>
      <c r="G13" s="8">
        <v>0</v>
      </c>
      <c r="H13" s="8" t="s">
        <v>3</v>
      </c>
      <c r="I13" s="1"/>
    </row>
    <row r="14" spans="1:9" x14ac:dyDescent="0.35">
      <c r="A14" s="1"/>
      <c r="B14" s="107" t="s">
        <v>141</v>
      </c>
      <c r="C14" s="108"/>
      <c r="D14" s="108"/>
      <c r="E14" s="108"/>
      <c r="F14" s="109"/>
      <c r="G14" s="8">
        <v>0</v>
      </c>
      <c r="H14" s="8" t="s">
        <v>3</v>
      </c>
      <c r="I14" s="1"/>
    </row>
    <row r="15" spans="1:9" x14ac:dyDescent="0.35">
      <c r="A15" s="1"/>
      <c r="B15" s="107" t="s">
        <v>142</v>
      </c>
      <c r="C15" s="108"/>
      <c r="D15" s="108"/>
      <c r="E15" s="108"/>
      <c r="F15" s="109"/>
      <c r="G15" s="8">
        <v>0</v>
      </c>
      <c r="H15" s="8" t="s">
        <v>3</v>
      </c>
      <c r="I15" s="1"/>
    </row>
    <row r="16" spans="1:9" x14ac:dyDescent="0.35">
      <c r="A16" s="1"/>
      <c r="B16" s="107" t="s">
        <v>143</v>
      </c>
      <c r="C16" s="108"/>
      <c r="D16" s="108"/>
      <c r="E16" s="108"/>
      <c r="F16" s="109"/>
      <c r="G16" s="8">
        <v>0</v>
      </c>
      <c r="H16" s="8" t="s">
        <v>3</v>
      </c>
      <c r="I16" s="1"/>
    </row>
    <row r="17" spans="1:9" x14ac:dyDescent="0.35">
      <c r="A17" s="1"/>
      <c r="B17" s="107" t="s">
        <v>144</v>
      </c>
      <c r="C17" s="108"/>
      <c r="D17" s="108"/>
      <c r="E17" s="108"/>
      <c r="F17" s="109"/>
      <c r="G17" s="8">
        <v>0</v>
      </c>
      <c r="H17" s="8" t="s">
        <v>3</v>
      </c>
      <c r="I17" s="1"/>
    </row>
    <row r="18" spans="1:9" x14ac:dyDescent="0.35">
      <c r="A18" s="1"/>
      <c r="B18" s="110" t="s">
        <v>125</v>
      </c>
      <c r="C18" s="111"/>
      <c r="D18" s="111"/>
      <c r="E18" s="111"/>
      <c r="F18" s="112"/>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SmWZlwoDO6s1vTXZuWf6s0cLOKlwrQ769eWXZoUI2NI58okoK2EG8/A1xT3VYqrRANRjAVAw4nDxhhzne5b4lg==" saltValue="BSwvax5qgvCOoUaJyeMiM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2022-08-18T18:43:34Z</dcterms:modified>
</cp:coreProperties>
</file>