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aunehøj Vandværk A.m.b.A. (V019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6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7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<sst xmlns="http://schemas.openxmlformats.org/spreadsheetml/2006/main" count="416" uniqueCount="161">
  <si>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</si>
  <si>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</si>
  <si>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</si>
  <si>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</si>
  <si>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</si>
  <si>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</si>
  <si>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</si>
  <si>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</si>
  <si>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</si>
  <si>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</si>
  <si>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</si>
  <si>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</si>
  <si>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</si>
  <si>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</si>
  <si>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</si>
  <si>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</si>
  <si>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</si>
  <si>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</si>
  <si>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</si>
  <si>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</si>
  <si>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</si>
  <si>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</si>
  <si>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</si>
  <si>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</si>
  <si>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</si>
  <si>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</si>
  <si>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</si>
  <si>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</si>
  <si>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</si>
  <si>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</si>
  <si>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</si>
  <si>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</si>
  <si>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</si>
  <si>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</si>
  <si>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</si>
  <si>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</si>
  <si>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</si>
  <si>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</si>
  <si>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</si>
  <si>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</si>
  <si>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</si>
  <si>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</si>
  <si>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</si>
  <si>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</si>
  <si>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</si>
  <si>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</si>
  <si>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</si>
  <si>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</si>
  <si>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</si>
  <si>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</si>
  <si>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</si>
  <si>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</si>
  <si>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</si>
  <si>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</si>
  <si>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</si>
  <si>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</si>
  <si>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</si>
  <si>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</si>
  <si>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</si>
  <si>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</si>
  <si>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</si>
  <si>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</si>
  <si>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</si>
  <si>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</si>
  <si>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</si>
  <si>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</si>
  <si>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</si>
  <si>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</si>
  <si>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</si>
  <si>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</si>
  <si>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</si>
  <si>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</si>
  <si>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</si>
  <si>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</si>
  <si>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</si>
  <si>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</si>
  <si>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</si>
  <si>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</si>
  <si>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</si>
  <si>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</si>
  <si>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</si>
  <si>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</si>
  <si>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</si>
  <si>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</si>
  <si>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</si>
  <si>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</si>
  <si>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</si>
  <si>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</si>
  <si>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</si>
  <si>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</si>
  <si>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</si>
  <si>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</si>
  <si>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</si>
  <si>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</si>
  <si>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</si>
  <si>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</si>
  <si>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</si>
  <si>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</si>
  <si>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</si>
  <si>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</si>
  <si>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</si>
  <si>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</si>
  <si>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</si>
  <si>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</si>
  <si>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</si>
  <si>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</si>
  <si>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</si>
  <si>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</si>
  <si>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</si>
  <si>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</si>
  <si>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</si>
  <si>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</si>
  <si>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</si>
  <si>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</si>
  <si>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</si>
  <si>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</si>
  <si>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</si>
  <si>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</si>
  <si>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</si>
  <si>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</si>
  <si>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</si>
  <si>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</si>
  <si>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</si>
  <si>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</si>
  <si>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</si>
  <si>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</si>
  <si>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</si>
  <si>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</si>
  <si>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</si>
  <si>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</si>
  <si>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</si>
  <si>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</si>
  <si>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</si>
  <si>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</si>
  <si>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</si>
  <si>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</si>
  <si>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</si>
  <si>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</si>
  <si>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</si>
  <si>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</si>
  <si>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</si>
  <si>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</si>
  <si>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</si>
  <si>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</si>
  <si>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</si>
  <si>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</si>
  <si>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</si>
  <si>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</si>
  <si>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</si>
  <si>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</si>
  <si>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</si>
  <si>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</si>
  <si>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</si>
  <si>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</si>
  <si>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</si>
  <si>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Akkumuleret restskat</t>
  </si>
  <si>
    <t>Afgift til Forsyningssekretariatet</t>
  </si>
  <si>
    <t>Ejendomsskat</t>
  </si>
  <si>
    <t>Selskabsskatter</t>
  </si>
  <si>
    <t>Erstatninger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</si>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</sst>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4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4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4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4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4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4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4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4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4" t="s">
        <v>144</v>
      </c>
      <c r="C3" s="64"/>
      <c r="D3" s="1"/>
    </row>
    <row r="4" spans="1:4" ht="25.5" customHeight="1" x14ac:dyDescent="0.45">
      <c r="A4" s="1"/>
      <c r="B4" s="64"/>
      <c r="C4" s="6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x14ac:dyDescent="0.45">
      <c r="A9" s="1"/>
      <c r="B9" s="39" t="s">
        <v>26</v>
      </c>
      <c r="C9" s="39"/>
      <c r="D9" s="39"/>
      <c r="E9" s="7">
        <f>'Fane 3. Omkostninger i ØR2020'!E16</f>
        <v>5247086.4125416763</v>
      </c>
      <c r="F9" s="39" t="s">
        <v>3</v>
      </c>
      <c r="G9" s="1"/>
    </row>
    <row r="10" spans="1:7" ht="17.100000000000001" customHeight="1" x14ac:dyDescent="0.45">
      <c r="A10" s="1"/>
      <c r="B10" s="39" t="s">
        <v>120</v>
      </c>
      <c r="C10" s="39"/>
      <c r="D10" s="39"/>
      <c r="E10" s="7">
        <v>-256.53767658632785</v>
      </c>
      <c r="F10" s="39" t="s">
        <v>3</v>
      </c>
      <c r="G10" s="1"/>
    </row>
    <row r="11" spans="1:7" ht="17.100000000000001" customHeight="1" x14ac:dyDescent="0.4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7" t="s">
        <v>18</v>
      </c>
      <c r="C14" s="39"/>
      <c r="D14" s="39"/>
      <c r="E14" s="8">
        <f>SUM(E9:E13)*'Fane 10. Nøgletal'!C13</f>
        <v>64011.3244733541</v>
      </c>
      <c r="F14" s="39" t="s">
        <v>3</v>
      </c>
      <c r="G14" s="1"/>
    </row>
    <row r="15" spans="1:7" ht="17.100000000000001" customHeight="1" x14ac:dyDescent="0.45">
      <c r="A15" s="1"/>
      <c r="B15" s="27" t="s">
        <v>72</v>
      </c>
      <c r="C15" s="39"/>
      <c r="D15" s="39"/>
      <c r="E15" s="8">
        <f>-SUM(E9:E14)*'Fane 10. Nøgletal'!C18</f>
        <v>-90284.300388753545</v>
      </c>
      <c r="F15" s="39" t="s">
        <v>3</v>
      </c>
      <c r="G15" s="1"/>
    </row>
    <row r="16" spans="1:7" ht="15" customHeight="1" x14ac:dyDescent="0.45">
      <c r="A16" s="1"/>
      <c r="B16" s="40" t="s">
        <v>20</v>
      </c>
      <c r="C16" s="35"/>
      <c r="D16" s="35"/>
      <c r="E16" s="9">
        <f>SUM(E9:E15)</f>
        <v>5220556.8989496902</v>
      </c>
      <c r="F16" s="37" t="s">
        <v>3</v>
      </c>
      <c r="G16" s="1"/>
    </row>
    <row r="17" spans="1:7" ht="15" customHeight="1" x14ac:dyDescent="0.4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45">
      <c r="A18" s="1"/>
      <c r="B18" s="37" t="s">
        <v>12</v>
      </c>
      <c r="C18" s="37"/>
      <c r="D18" s="37"/>
      <c r="E18" s="9">
        <f>'Fane 4. Ikke-påvirkelige omk.'!C17</f>
        <v>1858006.0022050801</v>
      </c>
      <c r="F18" s="37" t="s">
        <v>3</v>
      </c>
      <c r="G18" s="1"/>
    </row>
    <row r="19" spans="1:7" ht="15" customHeight="1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4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45">
      <c r="A23" s="1"/>
      <c r="B23" s="36" t="s">
        <v>124</v>
      </c>
      <c r="C23" s="36"/>
      <c r="D23" s="36"/>
      <c r="E23" s="36"/>
      <c r="F23" s="36"/>
      <c r="G23" s="1"/>
    </row>
    <row r="24" spans="1:7" x14ac:dyDescent="0.45">
      <c r="A24" s="1"/>
      <c r="B24" s="40" t="s">
        <v>36</v>
      </c>
      <c r="C24" s="35"/>
      <c r="D24" s="35"/>
      <c r="E24" s="9">
        <f>'Fane 5. Kontrol af ØR2019'!E42</f>
        <v>31058.493333333332</v>
      </c>
      <c r="F24" s="37" t="s">
        <v>3</v>
      </c>
      <c r="G24" s="1"/>
    </row>
    <row r="25" spans="1:7" x14ac:dyDescent="0.45">
      <c r="A25" s="1"/>
      <c r="B25" s="40" t="s">
        <v>125</v>
      </c>
      <c r="C25" s="35"/>
      <c r="D25" s="35"/>
      <c r="E25" s="9">
        <f>'Fane 5. Kontrol af ØR2019'!E43</f>
        <v>0</v>
      </c>
      <c r="F25" s="37" t="s">
        <v>3</v>
      </c>
      <c r="G25" s="1"/>
    </row>
    <row r="26" spans="1:7" x14ac:dyDescent="0.45">
      <c r="A26" s="1"/>
      <c r="B26" s="36" t="s">
        <v>28</v>
      </c>
      <c r="C26" s="36"/>
      <c r="D26" s="36"/>
      <c r="E26" s="10">
        <f>SUM(E16,E18,E22,E24,E25)</f>
        <v>7109621.3944881037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45">
      <c r="A9" s="1"/>
      <c r="B9" s="39" t="s">
        <v>27</v>
      </c>
      <c r="C9" s="39"/>
      <c r="D9" s="39"/>
      <c r="E9" s="7">
        <f>'Fane 2.1. Økonomisk ramme 2021'!E16</f>
        <v>5220556.8989496902</v>
      </c>
      <c r="F9" s="39" t="s">
        <v>3</v>
      </c>
      <c r="G9" s="1"/>
    </row>
    <row r="10" spans="1:7" ht="15" customHeight="1" x14ac:dyDescent="0.4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34" t="s">
        <v>18</v>
      </c>
      <c r="C11" s="39"/>
      <c r="D11" s="39"/>
      <c r="E11" s="8">
        <f>SUM(E9:E10)*'Fane 10. Nøgletal'!C13</f>
        <v>63690.794167186221</v>
      </c>
      <c r="F11" s="39" t="s">
        <v>3</v>
      </c>
      <c r="G11" s="1"/>
    </row>
    <row r="12" spans="1:7" ht="15" customHeight="1" x14ac:dyDescent="0.45">
      <c r="A12" s="1"/>
      <c r="B12" s="34" t="s">
        <v>72</v>
      </c>
      <c r="C12" s="39"/>
      <c r="D12" s="39"/>
      <c r="E12" s="8">
        <f>-SUM(E9:E11)*'Fane 10. Nøgletal'!C18</f>
        <v>-89832.210782986906</v>
      </c>
      <c r="F12" s="39" t="s">
        <v>3</v>
      </c>
      <c r="G12" s="1"/>
    </row>
    <row r="13" spans="1:7" ht="15" customHeight="1" x14ac:dyDescent="0.45">
      <c r="A13" s="1"/>
      <c r="B13" s="35" t="s">
        <v>20</v>
      </c>
      <c r="C13" s="35"/>
      <c r="D13" s="35"/>
      <c r="E13" s="9">
        <f>SUM(E9:E12)</f>
        <v>5194415.4823338892</v>
      </c>
      <c r="F13" s="37" t="s">
        <v>3</v>
      </c>
      <c r="G13" s="1"/>
    </row>
    <row r="14" spans="1:7" x14ac:dyDescent="0.4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45">
      <c r="A15" s="1"/>
      <c r="B15" s="37" t="s">
        <v>12</v>
      </c>
      <c r="C15" s="37"/>
      <c r="D15" s="37"/>
      <c r="E15" s="9">
        <f>'Fane 4. Ikke-påvirkelige omk.'!C17*(1+'Fane 10. Nøgletal'!C13)</f>
        <v>1880673.6754319821</v>
      </c>
      <c r="F15" s="37" t="s">
        <v>3</v>
      </c>
      <c r="G15" s="1"/>
    </row>
    <row r="16" spans="1:7" ht="15" customHeight="1" x14ac:dyDescent="0.4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4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4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45">
      <c r="A21" s="1"/>
      <c r="B21" s="37" t="s">
        <v>36</v>
      </c>
      <c r="C21" s="37"/>
      <c r="D21" s="37"/>
      <c r="E21" s="9">
        <f>'Fane 5. Kontrol af ØR2019'!E42</f>
        <v>31058.493333333332</v>
      </c>
      <c r="F21" s="37" t="s">
        <v>3</v>
      </c>
      <c r="G21" s="1"/>
    </row>
    <row r="22" spans="1:7" x14ac:dyDescent="0.45">
      <c r="A22" s="1"/>
      <c r="B22" s="40" t="s">
        <v>125</v>
      </c>
      <c r="C22" s="37"/>
      <c r="D22" s="37"/>
      <c r="E22" s="9">
        <f>'Fane 5. Kontrol af ØR2019'!E43</f>
        <v>0</v>
      </c>
      <c r="F22" s="37" t="s">
        <v>3</v>
      </c>
      <c r="G22" s="1"/>
    </row>
    <row r="23" spans="1:7" x14ac:dyDescent="0.45">
      <c r="A23" s="1"/>
      <c r="B23" s="36" t="s">
        <v>29</v>
      </c>
      <c r="C23" s="36"/>
      <c r="D23" s="36"/>
      <c r="E23" s="10">
        <f>SUM(E13,E15,E19,E21,E22)</f>
        <v>7106147.6510992041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92</v>
      </c>
      <c r="C8" s="39"/>
      <c r="D8" s="39"/>
      <c r="E8" s="7">
        <f>'Fane 2.2. Økonomisk ramme 2022'!E13</f>
        <v>5194415.4823338892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63371.86888447345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-89382.38497071217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5168404.9662476499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omk.'!C17*(1+'Fane 10. Nøgletal'!C13)^2</f>
        <v>1903617.8942722522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57</v>
      </c>
      <c r="C19" s="36"/>
      <c r="D19" s="36"/>
      <c r="E19" s="10">
        <f>SUM(E12,E14,E18)</f>
        <v>7072022.8605199018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94</v>
      </c>
      <c r="C8" s="39"/>
      <c r="D8" s="39"/>
      <c r="E8" s="7">
        <f>'Fane 2.3. Økonomisk ramme 2023'!E12</f>
        <v>5168404.9662476499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63054.540588221331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-88934.811616209816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5142524.6952196611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omk.'!C17*(1+'Fane 10. Nøgletal'!C13)^3</f>
        <v>1926842.0325823738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95</v>
      </c>
      <c r="C19" s="36"/>
      <c r="D19" s="36"/>
      <c r="E19" s="10">
        <f>SUM(E12,E14,E18)</f>
        <v>7069366.7278020345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97</v>
      </c>
      <c r="C8" s="36"/>
      <c r="D8" s="36"/>
      <c r="E8" s="36"/>
      <c r="F8" s="36"/>
      <c r="G8" s="1"/>
    </row>
    <row r="9" spans="1:7" x14ac:dyDescent="0.45">
      <c r="A9" s="1"/>
      <c r="B9" s="65" t="s">
        <v>24</v>
      </c>
      <c r="C9" s="65"/>
      <c r="D9" s="65"/>
      <c r="E9" s="7">
        <v>5270889.2211755831</v>
      </c>
      <c r="F9" s="39" t="s">
        <v>3</v>
      </c>
      <c r="G9" s="1"/>
    </row>
    <row r="10" spans="1:7" x14ac:dyDescent="0.4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4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4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4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4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66940.293108929909</v>
      </c>
      <c r="F14" s="39" t="s">
        <v>3</v>
      </c>
      <c r="G14" s="1"/>
    </row>
    <row r="15" spans="1:7" x14ac:dyDescent="0.45">
      <c r="A15" s="1"/>
      <c r="B15" s="66" t="s">
        <v>72</v>
      </c>
      <c r="C15" s="66"/>
      <c r="D15" s="66"/>
      <c r="E15" s="8">
        <f>-SUM(E9:E9,E12:E14)*'Fane 10. Nøgletal'!C18</f>
        <v>-90743.101742836734</v>
      </c>
      <c r="F15" s="39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5247086.4125416763</v>
      </c>
      <c r="F16" s="37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6"/>
      <c r="F17" s="36"/>
      <c r="G17" s="1"/>
    </row>
    <row r="18" spans="1:7" x14ac:dyDescent="0.45">
      <c r="A18" s="1"/>
      <c r="B18" s="73" t="s">
        <v>12</v>
      </c>
      <c r="C18" s="73"/>
      <c r="D18" s="73"/>
      <c r="E18" s="9">
        <v>2062172.20694958</v>
      </c>
      <c r="F18" s="37" t="s">
        <v>3</v>
      </c>
      <c r="G18" s="1"/>
    </row>
    <row r="19" spans="1:7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45">
      <c r="A24" s="1"/>
      <c r="B24" s="67" t="s">
        <v>146</v>
      </c>
      <c r="C24" s="68"/>
      <c r="D24" s="69"/>
      <c r="E24" s="9">
        <v>-162867</v>
      </c>
      <c r="F24" s="9" t="s">
        <v>3</v>
      </c>
      <c r="G24" s="1"/>
    </row>
    <row r="25" spans="1:7" x14ac:dyDescent="0.4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4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45">
      <c r="A27" s="1"/>
      <c r="B27" s="36" t="s">
        <v>25</v>
      </c>
      <c r="C27" s="36"/>
      <c r="D27" s="36"/>
      <c r="E27" s="10">
        <f>E16+E18+E22+E24+E26</f>
        <v>7146391.6194912568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37" t="s">
        <v>100</v>
      </c>
      <c r="D9" s="37"/>
      <c r="E9" s="1"/>
      <c r="F9" s="1"/>
    </row>
    <row r="10" spans="1:6" ht="15" customHeight="1" x14ac:dyDescent="0.45">
      <c r="A10" s="1"/>
      <c r="B10" s="26" t="s">
        <v>154</v>
      </c>
      <c r="C10" s="8">
        <v>1801583</v>
      </c>
      <c r="D10" s="12" t="s">
        <v>3</v>
      </c>
      <c r="E10" s="1"/>
      <c r="F10" s="1"/>
    </row>
    <row r="11" spans="1:6" ht="15" customHeight="1" x14ac:dyDescent="0.45">
      <c r="A11" s="1"/>
      <c r="B11" s="26" t="s">
        <v>155</v>
      </c>
      <c r="C11" s="8">
        <v>176</v>
      </c>
      <c r="D11" s="12" t="s">
        <v>3</v>
      </c>
      <c r="E11" s="1"/>
      <c r="F11" s="1"/>
    </row>
    <row r="12" spans="1:6" ht="15" customHeight="1" x14ac:dyDescent="0.45">
      <c r="A12" s="1"/>
      <c r="B12" s="26" t="s">
        <v>156</v>
      </c>
      <c r="C12" s="8">
        <v>5890</v>
      </c>
      <c r="D12" s="12" t="s">
        <v>3</v>
      </c>
      <c r="E12" s="1"/>
      <c r="F12" s="1"/>
    </row>
    <row r="13" spans="1:6" x14ac:dyDescent="0.45">
      <c r="A13" s="1"/>
      <c r="B13" s="26" t="s">
        <v>157</v>
      </c>
      <c r="C13" s="8">
        <v>4722</v>
      </c>
      <c r="D13" s="12" t="s">
        <v>3</v>
      </c>
      <c r="E13" s="1"/>
      <c r="F13" s="1"/>
    </row>
    <row r="14" spans="1:6" x14ac:dyDescent="0.45">
      <c r="A14" s="1"/>
      <c r="B14" s="26" t="s">
        <v>158</v>
      </c>
      <c r="C14" s="8">
        <v>176</v>
      </c>
      <c r="D14" s="12" t="s">
        <v>3</v>
      </c>
      <c r="E14" s="1"/>
      <c r="F14" s="1"/>
    </row>
    <row r="15" spans="1:6" x14ac:dyDescent="0.45">
      <c r="A15" s="1"/>
      <c r="B15" s="26" t="s">
        <v>159</v>
      </c>
      <c r="C15" s="8">
        <v>940</v>
      </c>
      <c r="D15" s="12" t="s">
        <v>3</v>
      </c>
      <c r="E15" s="1"/>
      <c r="F15" s="1"/>
    </row>
    <row r="16" spans="1:6" x14ac:dyDescent="0.45">
      <c r="A16" s="1"/>
      <c r="B16" s="43" t="s">
        <v>101</v>
      </c>
      <c r="C16" s="10">
        <f>SUM(C10:C15)</f>
        <v>1813487</v>
      </c>
      <c r="D16" s="11" t="s">
        <v>3</v>
      </c>
      <c r="E16" s="1"/>
      <c r="F16" s="1"/>
    </row>
    <row r="17" spans="1:6" x14ac:dyDescent="0.45">
      <c r="A17" s="1"/>
      <c r="B17" s="43" t="s">
        <v>102</v>
      </c>
      <c r="C17" s="10">
        <f>C16*(1+'Fane 10. Nøgletal'!C13)^2</f>
        <v>1858006.0022050801</v>
      </c>
      <c r="D17" s="11" t="s">
        <v>3</v>
      </c>
      <c r="E17" s="1"/>
      <c r="F17" s="1"/>
    </row>
    <row r="18" spans="1:6" x14ac:dyDescent="0.45">
      <c r="A18" s="1"/>
      <c r="B18" s="14"/>
      <c r="C18" s="13"/>
      <c r="D18" s="13"/>
      <c r="E18" s="1"/>
      <c r="F18" s="1"/>
    </row>
    <row r="19" spans="1:6" x14ac:dyDescent="0.45">
      <c r="A19" s="1"/>
      <c r="B19" s="14"/>
      <c r="C19" s="13"/>
      <c r="D19" s="13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  <row r="53" spans="1:6" x14ac:dyDescent="0.45">
      <c r="A53" s="1"/>
      <c r="B53" s="1"/>
      <c r="C53" s="1"/>
      <c r="D53" s="1"/>
      <c r="E53" s="1"/>
      <c r="F53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45">
      <c r="A7" s="1"/>
      <c r="B7" s="89" t="s">
        <v>34</v>
      </c>
      <c r="C7" s="89"/>
      <c r="D7" s="89"/>
      <c r="E7" s="8">
        <v>62116.986666666664</v>
      </c>
      <c r="F7" s="12" t="s">
        <v>3</v>
      </c>
      <c r="G7" s="1"/>
    </row>
    <row r="8" spans="1:7" ht="15" customHeight="1" x14ac:dyDescent="0.45">
      <c r="A8" s="1"/>
      <c r="B8" s="89" t="s">
        <v>35</v>
      </c>
      <c r="C8" s="89"/>
      <c r="D8" s="89"/>
      <c r="E8" s="8">
        <v>0</v>
      </c>
      <c r="F8" s="12" t="s">
        <v>3</v>
      </c>
      <c r="G8" s="1"/>
    </row>
    <row r="9" spans="1:7" ht="15" customHeight="1" x14ac:dyDescent="0.45">
      <c r="A9" s="1"/>
      <c r="B9" s="77" t="s">
        <v>76</v>
      </c>
      <c r="C9" s="78"/>
      <c r="D9" s="79"/>
      <c r="E9" s="9">
        <f>SUM(E7:E8)</f>
        <v>62116.986666666664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70" t="s">
        <v>71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3" t="s">
        <v>62</v>
      </c>
      <c r="C14" s="83"/>
      <c r="D14" s="83"/>
      <c r="E14" s="83"/>
      <c r="F14" s="83"/>
      <c r="G14" s="1"/>
    </row>
    <row r="15" spans="1:7" x14ac:dyDescent="0.45">
      <c r="A15" s="1"/>
      <c r="B15" s="89" t="s">
        <v>63</v>
      </c>
      <c r="C15" s="89"/>
      <c r="D15" s="89"/>
      <c r="E15" s="8">
        <v>7480102.0188528216</v>
      </c>
      <c r="F15" s="12" t="s">
        <v>3</v>
      </c>
      <c r="G15" s="1"/>
    </row>
    <row r="16" spans="1:7" x14ac:dyDescent="0.45">
      <c r="A16" s="1"/>
      <c r="B16" s="89" t="s">
        <v>64</v>
      </c>
      <c r="C16" s="89"/>
      <c r="D16" s="89"/>
      <c r="E16" s="8">
        <v>7525532</v>
      </c>
      <c r="F16" s="12" t="s">
        <v>3</v>
      </c>
      <c r="G16" s="1"/>
    </row>
    <row r="17" spans="1:7" x14ac:dyDescent="0.4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45">
      <c r="A18" s="1"/>
      <c r="B18" s="84" t="s">
        <v>136</v>
      </c>
      <c r="C18" s="84"/>
      <c r="D18" s="84"/>
      <c r="E18" s="9">
        <f>E15-(E16-E17)</f>
        <v>-45429.981147178449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45">
      <c r="A23" s="1"/>
      <c r="B23" s="89" t="s">
        <v>45</v>
      </c>
      <c r="C23" s="89"/>
      <c r="D23" s="89"/>
      <c r="E23" s="8">
        <v>7044840.7168841222</v>
      </c>
      <c r="F23" s="12" t="s">
        <v>3</v>
      </c>
      <c r="G23" s="1"/>
    </row>
    <row r="24" spans="1:7" ht="15" customHeight="1" x14ac:dyDescent="0.45">
      <c r="A24" s="1"/>
      <c r="B24" s="89" t="s">
        <v>46</v>
      </c>
      <c r="C24" s="89"/>
      <c r="D24" s="89"/>
      <c r="E24" s="8">
        <v>6819371</v>
      </c>
      <c r="F24" s="12" t="s">
        <v>3</v>
      </c>
      <c r="G24" s="1"/>
    </row>
    <row r="25" spans="1:7" ht="15" customHeight="1" x14ac:dyDescent="0.4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45">
      <c r="A26" s="1"/>
      <c r="B26" s="84" t="s">
        <v>137</v>
      </c>
      <c r="C26" s="84"/>
      <c r="D26" s="84"/>
      <c r="E26" s="9">
        <f>E23-(E24-E25)</f>
        <v>225469.71688412223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5" customHeight="1" x14ac:dyDescent="0.4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3" t="s">
        <v>127</v>
      </c>
      <c r="C30" s="83"/>
      <c r="D30" s="83"/>
      <c r="E30" s="83"/>
      <c r="F30" s="83"/>
      <c r="G30" s="1"/>
    </row>
    <row r="31" spans="1:7" x14ac:dyDescent="0.45">
      <c r="A31" s="1"/>
      <c r="B31" s="89" t="s">
        <v>128</v>
      </c>
      <c r="C31" s="89"/>
      <c r="D31" s="89"/>
      <c r="E31" s="8">
        <v>7097610.9597773775</v>
      </c>
      <c r="F31" s="12" t="s">
        <v>3</v>
      </c>
      <c r="G31" s="1"/>
    </row>
    <row r="32" spans="1:7" x14ac:dyDescent="0.45">
      <c r="A32" s="1"/>
      <c r="B32" s="89" t="s">
        <v>129</v>
      </c>
      <c r="C32" s="89"/>
      <c r="D32" s="89"/>
      <c r="E32" s="8">
        <v>6299834</v>
      </c>
      <c r="F32" s="12" t="s">
        <v>3</v>
      </c>
      <c r="G32" s="1"/>
    </row>
    <row r="33" spans="1:7" x14ac:dyDescent="0.4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45">
      <c r="A34" s="1"/>
      <c r="B34" s="84" t="s">
        <v>138</v>
      </c>
      <c r="C34" s="84"/>
      <c r="D34" s="84"/>
      <c r="E34" s="9">
        <f>E31-(E32-E33)</f>
        <v>797776.95977737755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3" t="s">
        <v>130</v>
      </c>
      <c r="C38" s="83"/>
      <c r="D38" s="83"/>
      <c r="E38" s="83"/>
      <c r="F38" s="83"/>
      <c r="G38" s="1"/>
    </row>
    <row r="39" spans="1:7" x14ac:dyDescent="0.45">
      <c r="A39" s="1"/>
      <c r="B39" s="85" t="s">
        <v>36</v>
      </c>
      <c r="C39" s="85"/>
      <c r="D39" s="85"/>
      <c r="E39" s="8">
        <f>E9</f>
        <v>62116.986666666664</v>
      </c>
      <c r="F39" s="12" t="s">
        <v>3</v>
      </c>
      <c r="G39" s="1"/>
    </row>
    <row r="40" spans="1:7" x14ac:dyDescent="0.45">
      <c r="A40" s="1"/>
      <c r="B40" s="85" t="s">
        <v>135</v>
      </c>
      <c r="C40" s="85"/>
      <c r="D40" s="85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45">
      <c r="A42" s="1"/>
      <c r="B42" s="84" t="s">
        <v>133</v>
      </c>
      <c r="C42" s="84"/>
      <c r="D42" s="84"/>
      <c r="E42" s="9">
        <f>SUM(E39)/E41</f>
        <v>31058.493333333332</v>
      </c>
      <c r="F42" s="15" t="s">
        <v>3</v>
      </c>
      <c r="G42" s="1"/>
    </row>
    <row r="43" spans="1:7" x14ac:dyDescent="0.45">
      <c r="A43" s="1"/>
      <c r="B43" s="84" t="s">
        <v>134</v>
      </c>
      <c r="C43" s="84"/>
      <c r="D43" s="84"/>
      <c r="E43" s="9">
        <f>E40/E41</f>
        <v>0</v>
      </c>
      <c r="F43" s="15" t="s">
        <v>3</v>
      </c>
      <c r="G43" s="1"/>
    </row>
    <row r="44" spans="1:7" x14ac:dyDescent="0.45">
      <c r="A44" s="1"/>
      <c r="B44" s="83"/>
      <c r="C44" s="83"/>
      <c r="D44" s="83"/>
      <c r="E44" s="83"/>
      <c r="F44" s="83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45">
      <c r="A10" s="1"/>
      <c r="B10" s="45" t="s">
        <v>160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2020-10-13T08:11:27Z</dcterms:modified>
</cp:coreProperties>
</file>