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Novafos Spildevand Allerød AS (S002)\ØR2027\"/>
    </mc:Choice>
  </mc:AlternateContent>
  <xr:revisionPtr revIDLastSave="0" documentId="13_ncr:1_{FCDDEF7A-9595-4729-B30D-21D0B65A11CD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tillæg'!$A$1:$G$28</definedName>
    <definedName name="BlåBlok_53">'5.3. Engangstillæg'!$A$1:$G$25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Engangstillæg'!$B$8:$F$23</definedName>
    <definedName name="EngTillæg_Tabel_Værdi">'5.3. Engangstillæg'!$B$23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tillæg'!$A$1:$G$28</definedName>
    <definedName name="_xlnm.Print_Area" localSheetId="8">'5.3. Engangstillæg'!$A$1:$G$25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tillæg'!$B$8:$F$26</definedName>
    <definedName name="VarigeTillæg_Tabel_KS">'5.2. Varige tillæg'!$B$24</definedName>
    <definedName name="VarigeTillæg_Tabel_SletSmå">'5.2. Varige tillæg'!$B$23:$F$23</definedName>
    <definedName name="VarigeTillæg_Tabel_Værdi">'5.2. Varige tillæg'!$B$22</definedName>
    <definedName name="VarigeTillæg_Tabel_Værdi_korr">'5.2. Varige tillæg'!$B$26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17" i="5" l="1"/>
  <c r="C24" i="5" l="1"/>
  <c r="C9" i="3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23" i="10"/>
  <c r="C23" i="10"/>
  <c r="E22" i="9"/>
  <c r="E23" i="9" s="1"/>
  <c r="C22" i="9"/>
  <c r="C24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9" i="7" s="1"/>
  <c r="C25" i="7"/>
  <c r="C18" i="3" s="1"/>
  <c r="C16" i="6"/>
  <c r="C16" i="12" l="1"/>
  <c r="C20" i="3" s="1"/>
  <c r="C20" i="7"/>
  <c r="C11" i="4" s="1"/>
  <c r="C12" i="4" s="1"/>
  <c r="C15" i="4" s="1"/>
  <c r="C19" i="4" s="1"/>
  <c r="C24" i="4" s="1"/>
  <c r="C13" i="3"/>
  <c r="C12" i="11"/>
  <c r="C19" i="3" s="1"/>
  <c r="C12" i="3"/>
  <c r="C23" i="9"/>
  <c r="C25" i="9" s="1"/>
  <c r="C26" i="9" s="1"/>
  <c r="E24" i="9"/>
  <c r="E25" i="9" s="1"/>
  <c r="E26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<sst xmlns="http://schemas.openxmlformats.org/spreadsheetml/2006/main" count="384" uniqueCount="167">
  <si>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</si>
  <si>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</si>
  <si>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</si>
  <si>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</si>
  <si>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</si>
  <si>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</si>
  <si>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</si>
  <si>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</si>
  <si>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</si>
  <si>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</si>
  <si>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</si>
  <si>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</si>
  <si>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</si>
  <si>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</si>
  <si>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</si>
  <si>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</si>
  <si>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</si>
  <si>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</si>
  <si>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</si>
  <si>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</si>
  <si>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</si>
  <si>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</si>
  <si>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</si>
  <si>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</si>
  <si>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</si>
  <si>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</si>
  <si>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</si>
  <si>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</si>
  <si>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</si>
  <si>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</si>
  <si>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</si>
  <si>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</si>
  <si>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</si>
  <si>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</si>
  <si>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</si>
  <si>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</si>
  <si>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</si>
  <si>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</si>
  <si>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</si>
  <si>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</si>
  <si>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</si>
  <si>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</si>
  <si>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</si>
  <si>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</si>
  <si>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</si>
  <si>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</si>
  <si>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</si>
  <si>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</si>
  <si>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</si>
  <si>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</si>
  <si>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</si>
  <si>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</si>
  <si>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</si>
  <si>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</si>
  <si>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</si>
  <si>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</si>
  <si>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</si>
  <si>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</si>
  <si>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</si>
  <si>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</si>
  <si>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</si>
  <si>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</si>
  <si>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</si>
  <si>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</si>
  <si>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</si>
  <si>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</si>
  <si>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</si>
  <si>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</si>
  <si>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</si>
  <si>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</si>
  <si>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</si>
  <si>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</si>
  <si>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</si>
  <si>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</si>
  <si>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</si>
  <si>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</si>
  <si>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</si>
  <si>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</si>
  <si>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</si>
  <si>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</si>
  <si>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</si>
  <si>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</si>
  <si>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</si>
  <si>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</si>
  <si>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</si>
  <si>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</si>
  <si>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</si>
  <si>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</si>
  <si>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</si>
  <si>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</si>
  <si>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</si>
  <si>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</si>
  <si>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</si>
  <si>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</si>
  <si>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</si>
  <si>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</si>
  <si>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</si>
  <si>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</si>
  <si>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</si>
  <si>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</si>
  <si>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</si>
  <si>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</si>
  <si>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</si>
  <si>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</si>
  <si>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</si>
  <si>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</si>
  <si>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</si>
  <si>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</si>
  <si>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</si>
  <si>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</si>
  <si>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</si>
  <si>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</si>
  <si>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</si>
  <si>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</si>
  <si>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</si>
  <si>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</si>
  <si>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</si>
  <si>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</si>
  <si>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</si>
  <si>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</si>
  <si>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</si>
  <si>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</si>
  <si>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</si>
  <si>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</si>
  <si>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Tillæg til engangsomkostninger vedr.  anlægsprojekter igangsat senest den 1. marts 2016</t>
  </si>
  <si>
    <t>Korrektion af den økonomiske ramme for 2024</t>
  </si>
  <si>
    <t>Økonomisk ramme for 2026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</si>
  <si>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</si>
  <si>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</si>
  <si>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</si>
  <si>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</si>
  <si>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</si>
  <si>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</si>
  <si>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</si>
  <si>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</si>
  <si>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</si>
  <si>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</si>
  <si>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</si>
  <si>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</si>
  <si>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</si>
  <si>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</si>
  <si>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</si>
  <si>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</si>
  <si>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</si>
  <si>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</si>
  <si>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</si>
  <si>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</si>
  <si>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</si>
  <si>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Gebyr til Miljøstyrelsen</t>
  </si>
  <si>
    <t>Medfinansieringsprojekt - ØR (Lynge Bygade)</t>
  </si>
  <si>
    <t>Ignition Platform 2025</t>
  </si>
  <si>
    <t>SAL Lynge Akutløsning ved Lynge Søpark</t>
  </si>
  <si>
    <t>SAL Spildevandsplan 2024/2025</t>
  </si>
  <si>
    <t>SAL Søparken Etape D</t>
  </si>
  <si>
    <t>SAL Afsluttede projekter 2024, gæst</t>
  </si>
  <si>
    <t>SAL Melchiorsvej 29 omlægning</t>
  </si>
  <si>
    <t xml:space="preserve"> SAL Afsluttede projekter 2024, Udvidelse </t>
  </si>
  <si>
    <t>SAL Byggemodning Julemosegård</t>
  </si>
  <si>
    <t>SAL Farremosen – Pumpestation og trykledning</t>
  </si>
  <si>
    <t>SAL Julemosegård 119X Ny pumpestation</t>
  </si>
  <si>
    <t>SAL Stiketableringer 2025</t>
  </si>
  <si>
    <t>CSRD bæredygtighedsrapportering 2025</t>
  </si>
  <si>
    <t>Energiledelse</t>
  </si>
  <si>
    <t>SAL Bøgekvarteret - fejltilslutninger</t>
  </si>
  <si>
    <t>SAL Ændring af stamdata for Lillerød Rens</t>
  </si>
  <si>
    <t xml:space="preserve">SAL Afsluttede projekter 2024, Mål </t>
  </si>
  <si>
    <t>Note: En positiv saldo på differencekontoen angiver, at I (vandselskabet) har takstmidler til gode hos forbrugerne. En negativ saldo angiver omvendt, at forbrugerne har takstmidler til gode hos jer.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</si>
</sst>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29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ColWidth="8.7109375"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gaAYbSg+dNh/uhMPtDBAA8bscJJ1A5thOo8FQyqDbi7epN7dYOZHmBi99dF2RpwTFuv1Eznqd6fAKIhoaQCnwg==" saltValue="B4ondVrjMWKZ8UyGti18z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53453691.851858467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tillæg'!C26+'5.2. Varige tillæg'!E26</f>
        <v>1918881.3020256648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-524248.36896650714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-345568.09800967021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1575129.6682516399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56077886.355159603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56077886.355159603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U78WnJV7gZM5432b+PH6Nf9EvPHOj6WgYP00elbAP9fu808F7/cItr5HsIOLyNVZY317JtqkGFshuQMuu0BpRA==" saltValue="+yE9UsQRghAtbP/pgGXEj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71.14062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130</v>
      </c>
      <c r="C9" s="45">
        <v>52920193</v>
      </c>
      <c r="D9" s="46" t="s">
        <v>31</v>
      </c>
      <c r="E9" s="11"/>
    </row>
    <row r="10" spans="1:5" ht="15" customHeight="1" x14ac:dyDescent="0.25">
      <c r="A10" s="11"/>
      <c r="B10" s="44" t="s">
        <v>132</v>
      </c>
      <c r="C10" s="45">
        <f>'3. Omk. i ØR2026'!C10</f>
        <v>2217070.4267834621</v>
      </c>
      <c r="D10" s="46" t="s">
        <v>31</v>
      </c>
      <c r="E10" s="11"/>
    </row>
    <row r="11" spans="1:5" ht="15" customHeight="1" x14ac:dyDescent="0.25">
      <c r="A11" s="11"/>
      <c r="B11" s="44" t="s">
        <v>133</v>
      </c>
      <c r="C11" s="47">
        <f>'5.1. § 10-tillæg'!C20+'5.2. Varige tillæg'!C22+'5.2. Varige tillæg'!E22+'5.3. Engangstillæg'!C23+'5.3. Engangstillæg'!E23</f>
        <v>3133771.73146646</v>
      </c>
      <c r="D11" s="46" t="s">
        <v>31</v>
      </c>
      <c r="E11" s="11"/>
    </row>
    <row r="12" spans="1:5" ht="15" customHeight="1" x14ac:dyDescent="0.25">
      <c r="A12" s="11"/>
      <c r="B12" s="35" t="s">
        <v>131</v>
      </c>
      <c r="C12" s="36">
        <f>C9+C10+C11</f>
        <v>58271035.158249922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51839328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134</v>
      </c>
      <c r="C15" s="41">
        <f>C12-C13</f>
        <v>6431707.1582499221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129</v>
      </c>
      <c r="C18" s="45">
        <v>8187048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14618755.158249922</v>
      </c>
      <c r="D19" s="27" t="s">
        <v>31</v>
      </c>
      <c r="E19" s="11"/>
    </row>
    <row r="20" spans="1:5" ht="32.25" customHeight="1" x14ac:dyDescent="0.25">
      <c r="A20" s="11"/>
      <c r="B20" s="49" t="s">
        <v>166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100*8187048/(47801070+4224890)</f>
        <v>15.736466948423441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25.087515810469043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q2BZf/lp3fSA08jxaRcZD8mc4jtqMIx+lmGNMVON1QO1jJhf4BUXJaMtGHDFRtVttPW55S3bj4iq/E2S1bTbWw==" saltValue="qlaLf3rO/CY1OJdSTGwGR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87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54" t="s">
        <v>30</v>
      </c>
      <c r="C8" s="55"/>
      <c r="D8" s="56"/>
      <c r="E8" s="11"/>
    </row>
    <row r="9" spans="1:5" ht="15" customHeight="1" x14ac:dyDescent="0.25">
      <c r="A9" s="11"/>
      <c r="B9" s="57" t="s">
        <v>122</v>
      </c>
      <c r="C9" s="58">
        <v>50572182.064846881</v>
      </c>
      <c r="D9" s="59" t="s">
        <v>31</v>
      </c>
      <c r="E9" s="11"/>
    </row>
    <row r="10" spans="1:5" ht="15" customHeight="1" x14ac:dyDescent="0.25">
      <c r="A10" s="11"/>
      <c r="B10" s="60" t="s">
        <v>32</v>
      </c>
      <c r="C10" s="58">
        <v>2217070.4267834621</v>
      </c>
      <c r="D10" s="59" t="s">
        <v>31</v>
      </c>
      <c r="E10" s="11"/>
    </row>
    <row r="11" spans="1:5" ht="15" customHeight="1" x14ac:dyDescent="0.25">
      <c r="A11" s="11"/>
      <c r="B11" s="60" t="s">
        <v>62</v>
      </c>
      <c r="C11" s="61">
        <v>0</v>
      </c>
      <c r="D11" s="59" t="s">
        <v>31</v>
      </c>
      <c r="E11" s="11"/>
    </row>
    <row r="12" spans="1:5" ht="15" customHeight="1" x14ac:dyDescent="0.25">
      <c r="A12" s="11"/>
      <c r="B12" s="60" t="s">
        <v>24</v>
      </c>
      <c r="C12" s="62">
        <v>0</v>
      </c>
      <c r="D12" s="59" t="s">
        <v>31</v>
      </c>
      <c r="E12" s="11"/>
    </row>
    <row r="13" spans="1:5" ht="15" customHeight="1" x14ac:dyDescent="0.25">
      <c r="A13" s="11"/>
      <c r="B13" s="60" t="s">
        <v>34</v>
      </c>
      <c r="C13" s="62">
        <v>0</v>
      </c>
      <c r="D13" s="59" t="s">
        <v>31</v>
      </c>
      <c r="E13" s="11"/>
    </row>
    <row r="14" spans="1:5" ht="15" customHeight="1" x14ac:dyDescent="0.25">
      <c r="A14" s="11"/>
      <c r="B14" s="60" t="s">
        <v>35</v>
      </c>
      <c r="C14" s="63">
        <v>-499790.38252003415</v>
      </c>
      <c r="D14" s="59" t="s">
        <v>31</v>
      </c>
      <c r="E14" s="11"/>
    </row>
    <row r="15" spans="1:5" ht="15" customHeight="1" x14ac:dyDescent="0.25">
      <c r="A15" s="11"/>
      <c r="B15" s="60" t="s">
        <v>36</v>
      </c>
      <c r="C15" s="63">
        <v>-337190.89533009322</v>
      </c>
      <c r="D15" s="59" t="s">
        <v>31</v>
      </c>
      <c r="E15" s="11"/>
    </row>
    <row r="16" spans="1:5" ht="15" customHeight="1" x14ac:dyDescent="0.25">
      <c r="A16" s="11"/>
      <c r="B16" s="60" t="s">
        <v>37</v>
      </c>
      <c r="C16" s="62">
        <v>1501420.6380782481</v>
      </c>
      <c r="D16" s="59" t="s">
        <v>31</v>
      </c>
      <c r="E16" s="11"/>
    </row>
    <row r="17" spans="1:5" ht="15" customHeight="1" x14ac:dyDescent="0.25">
      <c r="A17" s="11"/>
      <c r="B17" s="64" t="s">
        <v>38</v>
      </c>
      <c r="C17" s="65">
        <f>SUM(C9:C16)</f>
        <v>53453691.851858467</v>
      </c>
      <c r="D17" s="66" t="s">
        <v>31</v>
      </c>
      <c r="E17" s="11"/>
    </row>
    <row r="18" spans="1:5" ht="15" customHeight="1" x14ac:dyDescent="0.25">
      <c r="A18" s="11"/>
      <c r="B18" s="67" t="s">
        <v>123</v>
      </c>
      <c r="C18" s="63">
        <v>269305</v>
      </c>
      <c r="D18" s="68" t="s">
        <v>31</v>
      </c>
      <c r="E18" s="11"/>
    </row>
    <row r="19" spans="1:5" ht="27" customHeight="1" x14ac:dyDescent="0.25">
      <c r="A19" s="11"/>
      <c r="B19" s="69" t="s">
        <v>124</v>
      </c>
      <c r="C19" s="63"/>
      <c r="D19" s="68" t="s">
        <v>31</v>
      </c>
      <c r="E19" s="11"/>
    </row>
    <row r="20" spans="1:5" ht="15" customHeight="1" x14ac:dyDescent="0.25">
      <c r="A20" s="11"/>
      <c r="B20" s="70" t="s">
        <v>40</v>
      </c>
      <c r="C20" s="63"/>
      <c r="D20" s="68" t="s">
        <v>31</v>
      </c>
      <c r="E20" s="11"/>
    </row>
    <row r="21" spans="1:5" ht="15" customHeight="1" x14ac:dyDescent="0.25">
      <c r="A21" s="11"/>
      <c r="B21" s="71" t="s">
        <v>41</v>
      </c>
      <c r="C21" s="72"/>
      <c r="D21" s="73" t="s">
        <v>31</v>
      </c>
      <c r="E21" s="11"/>
    </row>
    <row r="22" spans="1:5" ht="15" customHeight="1" x14ac:dyDescent="0.25">
      <c r="A22" s="11"/>
      <c r="B22" s="57" t="s">
        <v>125</v>
      </c>
      <c r="C22" s="63"/>
      <c r="D22" s="68" t="s">
        <v>31</v>
      </c>
      <c r="E22" s="11"/>
    </row>
    <row r="23" spans="1:5" ht="15" customHeight="1" x14ac:dyDescent="0.25">
      <c r="A23" s="11"/>
      <c r="B23" s="67" t="s">
        <v>42</v>
      </c>
      <c r="C23" s="63"/>
      <c r="D23" s="68" t="s">
        <v>31</v>
      </c>
      <c r="E23" s="11"/>
    </row>
    <row r="24" spans="1:5" ht="15" customHeight="1" x14ac:dyDescent="0.25">
      <c r="A24" s="11"/>
      <c r="B24" s="54" t="s">
        <v>126</v>
      </c>
      <c r="C24" s="74">
        <f>SUM(C17:C23)</f>
        <v>53722996.851858467</v>
      </c>
      <c r="D24" s="56" t="s">
        <v>31</v>
      </c>
      <c r="E24" s="11"/>
    </row>
    <row r="25" spans="1:5" ht="15" customHeight="1" x14ac:dyDescent="0.25">
      <c r="A25" s="11"/>
      <c r="B25" s="11"/>
      <c r="C25" s="11"/>
      <c r="D25" s="11"/>
      <c r="E25" s="11"/>
    </row>
    <row r="26" spans="1:5" ht="15" customHeight="1" x14ac:dyDescent="0.25">
      <c r="A26" s="11"/>
      <c r="B26" s="11"/>
      <c r="C26" s="11"/>
      <c r="D26" s="11"/>
      <c r="E26" s="11"/>
    </row>
  </sheetData>
  <sheetProtection algorithmName="SHA-512" hashValue="a63v2jWFDiJzOfiiDDRDbRc7I9yQHAo/5sgjPqCI9tRSwxUoNadzwkcHRVhQTuWzEzmUWooRY6GucLg3rAz6wA==" saltValue="6gxsx51h+N9La361eSDiHg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75"/>
      <c r="C1" s="75"/>
      <c r="D1" s="75"/>
      <c r="E1" s="11"/>
    </row>
    <row r="2" spans="1:5" ht="15" customHeight="1" x14ac:dyDescent="0.25">
      <c r="A2" s="11"/>
      <c r="B2" s="75"/>
      <c r="C2" s="75"/>
      <c r="D2" s="75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6"/>
      <c r="C6" s="76"/>
      <c r="D6" s="76"/>
      <c r="E6" s="11"/>
    </row>
    <row r="7" spans="1:5" ht="15" customHeight="1" x14ac:dyDescent="0.25">
      <c r="A7" s="11"/>
      <c r="B7" s="77"/>
      <c r="C7" s="11"/>
      <c r="D7" s="11"/>
      <c r="E7" s="11"/>
    </row>
    <row r="8" spans="1:5" ht="14.25" customHeight="1" x14ac:dyDescent="0.25">
      <c r="A8" s="11"/>
      <c r="B8" s="78" t="s">
        <v>88</v>
      </c>
      <c r="C8" s="79"/>
      <c r="D8" s="80"/>
      <c r="E8" s="11"/>
    </row>
    <row r="9" spans="1:5" ht="15" customHeight="1" x14ac:dyDescent="0.25">
      <c r="A9" s="11"/>
      <c r="B9" s="52" t="s">
        <v>89</v>
      </c>
      <c r="C9" s="2">
        <v>17346785.610256646</v>
      </c>
      <c r="D9" s="46" t="s">
        <v>31</v>
      </c>
      <c r="E9" s="11"/>
    </row>
    <row r="10" spans="1:5" ht="15" customHeight="1" x14ac:dyDescent="0.25">
      <c r="A10" s="11"/>
      <c r="B10" s="81" t="s">
        <v>90</v>
      </c>
      <c r="C10" s="3">
        <f>-'8. Nøgletal'!C19*C9</f>
        <v>-346935.71220513294</v>
      </c>
      <c r="D10" s="46" t="s">
        <v>31</v>
      </c>
      <c r="E10" s="11"/>
    </row>
    <row r="11" spans="1:5" ht="15" customHeight="1" x14ac:dyDescent="0.25">
      <c r="A11" s="11"/>
      <c r="B11" s="81" t="s">
        <v>91</v>
      </c>
      <c r="C11" s="2">
        <f>('5.2. Varige tillæg'!C22)*(1+'8. Nøgletal'!C9)*(1-'8. Nøgletal'!C19)+'5.6 Anlægsprojekter'!C12-'6. Bortfald'!C12+'7. Tilknyttet virksomhed'!C12</f>
        <v>278555.00243199995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17278404.900483511</v>
      </c>
      <c r="D12" s="46" t="s">
        <v>31</v>
      </c>
      <c r="E12" s="11"/>
    </row>
    <row r="13" spans="1:5" ht="15" customHeight="1" x14ac:dyDescent="0.25">
      <c r="A13" s="11"/>
      <c r="B13" s="82" t="s">
        <v>93</v>
      </c>
      <c r="C13" s="83">
        <f>-C12*'8. Nøgletal'!C19</f>
        <v>-345568.09800967021</v>
      </c>
      <c r="D13" s="84" t="s">
        <v>31</v>
      </c>
      <c r="E13" s="85"/>
    </row>
    <row r="14" spans="1:5" ht="15" customHeight="1" x14ac:dyDescent="0.25">
      <c r="A14" s="11"/>
      <c r="B14" s="78" t="s">
        <v>94</v>
      </c>
      <c r="C14" s="79"/>
      <c r="D14" s="80"/>
      <c r="E14" s="11"/>
    </row>
    <row r="15" spans="1:5" ht="15" customHeight="1" x14ac:dyDescent="0.25">
      <c r="A15" s="11"/>
      <c r="B15" s="44" t="s">
        <v>46</v>
      </c>
      <c r="C15" s="3">
        <v>42817111.294214524</v>
      </c>
      <c r="D15" s="46" t="s">
        <v>31</v>
      </c>
      <c r="E15" s="11"/>
    </row>
    <row r="16" spans="1:5" ht="15" customHeight="1" x14ac:dyDescent="0.25">
      <c r="A16" s="11"/>
      <c r="B16" s="81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1" t="s">
        <v>95</v>
      </c>
      <c r="C17" s="2">
        <f>('5.2. Varige tillæg'!E22)*(1+'8. Nøgletal'!C9)*(1-'8. Nøgletal'!C14)+'5.6 Anlægsprojekter'!E12-'6. Bortfald'!E12+'7. Tilknyttet virksomhed'!E12</f>
        <v>1658721.5858999998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44475832.880114526</v>
      </c>
      <c r="D18" s="46" t="s">
        <v>31</v>
      </c>
      <c r="E18" s="11"/>
    </row>
    <row r="19" spans="1:5" ht="15" customHeight="1" x14ac:dyDescent="0.25">
      <c r="A19" s="11"/>
      <c r="B19" s="82" t="s">
        <v>97</v>
      </c>
      <c r="C19" s="83">
        <f>-C18*'8. Nøgletal'!C15</f>
        <v>0</v>
      </c>
      <c r="D19" s="84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-345568.09800967021</v>
      </c>
      <c r="D20" s="27" t="s">
        <v>31</v>
      </c>
      <c r="E20" s="11"/>
    </row>
    <row r="21" spans="1:5" ht="39.950000000000003" customHeight="1" x14ac:dyDescent="0.25">
      <c r="A21" s="11"/>
      <c r="B21" s="86" t="s">
        <v>127</v>
      </c>
      <c r="C21" s="87"/>
      <c r="D21" s="88"/>
      <c r="E21" s="85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3t6oLPocxPEyHm+G3HUQFmGL049SmvvVlPCHy4uNK9GMTwjsK8szz8g30g3ipskIlXR30DuLatpHBc390u7brA==" saltValue="+18XZ/Wflm/GR8Tt83Rsqw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89" t="s">
        <v>99</v>
      </c>
      <c r="C8" s="90"/>
      <c r="D8" s="91"/>
      <c r="E8" s="11"/>
    </row>
    <row r="9" spans="1:5" ht="15" customHeight="1" x14ac:dyDescent="0.25">
      <c r="A9" s="11"/>
      <c r="B9" s="92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2" t="s">
        <v>138</v>
      </c>
      <c r="C10" s="33">
        <f>'5.1.a. § 10-tillæg'!E10</f>
        <v>2638.333319049998</v>
      </c>
      <c r="D10" s="46" t="s">
        <v>31</v>
      </c>
      <c r="E10" s="11"/>
    </row>
    <row r="11" spans="1:5" ht="15" customHeight="1" x14ac:dyDescent="0.25">
      <c r="A11" s="11"/>
      <c r="B11" s="92" t="s">
        <v>139</v>
      </c>
      <c r="C11" s="33">
        <f>'5.1.a. § 10-tillæg'!E11</f>
        <v>91510.801246710005</v>
      </c>
      <c r="D11" s="46" t="s">
        <v>31</v>
      </c>
      <c r="E11" s="11"/>
    </row>
    <row r="12" spans="1:5" ht="15" customHeight="1" x14ac:dyDescent="0.25">
      <c r="A12" s="11"/>
      <c r="B12" s="92" t="s">
        <v>140</v>
      </c>
      <c r="C12" s="33">
        <f>'5.1.a. § 10-tillæg'!E12</f>
        <v>364360.59690070001</v>
      </c>
      <c r="D12" s="46" t="s">
        <v>31</v>
      </c>
      <c r="E12" s="11"/>
    </row>
    <row r="13" spans="1:5" ht="15" customHeight="1" x14ac:dyDescent="0.25">
      <c r="A13" s="11"/>
      <c r="B13" s="93" t="s">
        <v>149</v>
      </c>
      <c r="C13" s="94">
        <v>284748</v>
      </c>
      <c r="D13" s="46" t="s">
        <v>31</v>
      </c>
      <c r="E13" s="11"/>
    </row>
    <row r="14" spans="1:5" ht="15" customHeight="1" x14ac:dyDescent="0.25">
      <c r="A14" s="11"/>
      <c r="B14" s="93" t="s">
        <v>148</v>
      </c>
      <c r="C14" s="94">
        <v>55317</v>
      </c>
      <c r="D14" s="46" t="s">
        <v>31</v>
      </c>
      <c r="E14" s="11"/>
    </row>
    <row r="15" spans="1:5" ht="15" customHeight="1" x14ac:dyDescent="0.25">
      <c r="A15" s="11"/>
      <c r="B15" s="93"/>
      <c r="C15" s="94"/>
      <c r="D15" s="46" t="s">
        <v>31</v>
      </c>
      <c r="E15" s="11"/>
    </row>
    <row r="16" spans="1:5" ht="15" customHeight="1" x14ac:dyDescent="0.25">
      <c r="A16" s="11"/>
      <c r="B16" s="93"/>
      <c r="C16" s="94"/>
      <c r="D16" s="46" t="s">
        <v>31</v>
      </c>
      <c r="E16" s="11"/>
    </row>
    <row r="17" spans="1:5" ht="15" customHeight="1" x14ac:dyDescent="0.25">
      <c r="A17" s="11"/>
      <c r="B17" s="93"/>
      <c r="C17" s="94"/>
      <c r="D17" s="46" t="s">
        <v>31</v>
      </c>
      <c r="E17" s="11"/>
    </row>
    <row r="18" spans="1:5" ht="15" customHeight="1" x14ac:dyDescent="0.25">
      <c r="A18" s="11"/>
      <c r="B18" s="93"/>
      <c r="C18" s="94"/>
      <c r="D18" s="46" t="s">
        <v>31</v>
      </c>
      <c r="E18" s="11"/>
    </row>
    <row r="19" spans="1:5" ht="15" customHeight="1" x14ac:dyDescent="0.25">
      <c r="A19" s="11"/>
      <c r="B19" s="93"/>
      <c r="C19" s="94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5">
        <f>SUM(C9:C19)</f>
        <v>798574.73146646004</v>
      </c>
      <c r="D20" s="96" t="s">
        <v>31</v>
      </c>
      <c r="E20" s="11"/>
    </row>
    <row r="21" spans="1:5" ht="15" customHeight="1" x14ac:dyDescent="0.25">
      <c r="A21" s="11"/>
      <c r="B21" s="97"/>
      <c r="C21" s="98"/>
      <c r="D21" s="98"/>
      <c r="E21" s="11"/>
    </row>
    <row r="22" spans="1:5" ht="15" customHeight="1" x14ac:dyDescent="0.25">
      <c r="A22" s="11"/>
      <c r="B22" s="78" t="s">
        <v>39</v>
      </c>
      <c r="C22" s="79"/>
      <c r="D22" s="80"/>
      <c r="E22" s="11"/>
    </row>
    <row r="23" spans="1:5" ht="15" customHeight="1" x14ac:dyDescent="0.25">
      <c r="A23" s="11"/>
      <c r="B23" s="99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99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95">
        <f>SUM(C23:C24)</f>
        <v>0</v>
      </c>
      <c r="D25" s="96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eMrI2CG5Tg8FdnjXXe6fPZXXhpiqsP1gzFDeZwTOhZyzhQCI13NtcWtXBtVLtMTbG9tZfkIyz7CW77QABn5wkA==" saltValue="sLKnr3/ke+cXTdxn9h8Se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0" t="s">
        <v>128</v>
      </c>
      <c r="C8" s="101" t="s">
        <v>101</v>
      </c>
      <c r="D8" s="102" t="s">
        <v>102</v>
      </c>
      <c r="E8" s="102" t="s">
        <v>103</v>
      </c>
      <c r="F8" s="27"/>
      <c r="G8" s="11"/>
    </row>
    <row r="9" spans="1:7" ht="15" customHeight="1" x14ac:dyDescent="0.25">
      <c r="A9" s="11"/>
      <c r="B9" s="92" t="s">
        <v>137</v>
      </c>
      <c r="C9" s="33">
        <v>764421.53131373005</v>
      </c>
      <c r="D9" s="33">
        <v>579867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2" t="s">
        <v>138</v>
      </c>
      <c r="C10" s="33">
        <v>70783.666680950002</v>
      </c>
      <c r="D10" s="33">
        <v>73422</v>
      </c>
      <c r="E10" s="33">
        <f t="shared" ref="E10:E19" si="0">MAX(D10-C10,0)</f>
        <v>2638.333319049998</v>
      </c>
      <c r="F10" s="46" t="s">
        <v>31</v>
      </c>
      <c r="G10" s="11"/>
    </row>
    <row r="11" spans="1:7" ht="40.5" customHeight="1" x14ac:dyDescent="0.25">
      <c r="A11" s="11"/>
      <c r="B11" s="92" t="s">
        <v>139</v>
      </c>
      <c r="C11" s="33">
        <v>110335.19875328999</v>
      </c>
      <c r="D11" s="33">
        <v>201846</v>
      </c>
      <c r="E11" s="33">
        <f t="shared" si="0"/>
        <v>91510.801246710005</v>
      </c>
      <c r="F11" s="46" t="s">
        <v>31</v>
      </c>
      <c r="G11" s="11"/>
    </row>
    <row r="12" spans="1:7" ht="15" customHeight="1" x14ac:dyDescent="0.25">
      <c r="A12" s="11"/>
      <c r="B12" s="92" t="s">
        <v>140</v>
      </c>
      <c r="C12" s="33">
        <v>128446.40309930001</v>
      </c>
      <c r="D12" s="33">
        <v>492807</v>
      </c>
      <c r="E12" s="33">
        <f t="shared" si="0"/>
        <v>364360.59690070001</v>
      </c>
      <c r="F12" s="46" t="s">
        <v>31</v>
      </c>
      <c r="G12" s="11"/>
    </row>
    <row r="13" spans="1:7" ht="15" hidden="1" customHeight="1" x14ac:dyDescent="0.25">
      <c r="A13" s="11"/>
      <c r="B13" s="93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3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3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3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3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3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3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5"/>
      <c r="D20" s="95"/>
      <c r="E20" s="95"/>
      <c r="F20" s="96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3"/>
      <c r="C22" s="98"/>
      <c r="D22" s="98"/>
      <c r="E22" s="98"/>
      <c r="F22" s="98"/>
      <c r="G22" s="11"/>
    </row>
    <row r="23" spans="1:7" ht="15" customHeight="1" x14ac:dyDescent="0.25">
      <c r="A23" s="11"/>
      <c r="B23" s="103"/>
      <c r="C23" s="98"/>
      <c r="D23" s="98"/>
      <c r="E23" s="98"/>
      <c r="F23" s="98"/>
      <c r="G23" s="11"/>
    </row>
  </sheetData>
  <sheetProtection algorithmName="SHA-512" hashValue="ub9o6IcfGIXJ0KX0jVHjxcnoo0LiUeBEv4l6TnyXNya1pTSXiFVlRKzfTkcg6LcDzYWWUXxSEMFlhgplTrdTPg==" saltValue="G+lk7CLMsK/Ruk6xBVKWd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4" t="s">
        <v>52</v>
      </c>
      <c r="C9" s="35" t="s">
        <v>53</v>
      </c>
      <c r="D9" s="105"/>
      <c r="E9" s="35" t="s">
        <v>54</v>
      </c>
      <c r="F9" s="106"/>
      <c r="G9" s="11"/>
    </row>
    <row r="10" spans="1:7" ht="15" customHeight="1" x14ac:dyDescent="0.25">
      <c r="A10" s="11"/>
      <c r="B10" s="107" t="s">
        <v>165</v>
      </c>
      <c r="C10" s="33">
        <v>0</v>
      </c>
      <c r="D10" s="46" t="s">
        <v>31</v>
      </c>
      <c r="E10" s="34">
        <v>453595</v>
      </c>
      <c r="F10" s="46" t="s">
        <v>31</v>
      </c>
      <c r="G10" s="11"/>
    </row>
    <row r="11" spans="1:7" ht="15" customHeight="1" x14ac:dyDescent="0.25">
      <c r="A11" s="11"/>
      <c r="B11" s="107" t="s">
        <v>150</v>
      </c>
      <c r="C11" s="33">
        <v>0</v>
      </c>
      <c r="D11" s="46" t="s">
        <v>31</v>
      </c>
      <c r="E11" s="34">
        <v>23379</v>
      </c>
      <c r="F11" s="46" t="s">
        <v>31</v>
      </c>
      <c r="G11" s="11"/>
    </row>
    <row r="12" spans="1:7" ht="15" customHeight="1" x14ac:dyDescent="0.25">
      <c r="A12" s="11"/>
      <c r="B12" s="107" t="s">
        <v>151</v>
      </c>
      <c r="C12" s="33">
        <v>0</v>
      </c>
      <c r="D12" s="46" t="s">
        <v>31</v>
      </c>
      <c r="E12" s="34">
        <v>205564</v>
      </c>
      <c r="F12" s="46" t="s">
        <v>31</v>
      </c>
      <c r="G12" s="11"/>
    </row>
    <row r="13" spans="1:7" ht="15" customHeight="1" x14ac:dyDescent="0.25">
      <c r="A13" s="11"/>
      <c r="B13" s="107" t="s">
        <v>152</v>
      </c>
      <c r="C13" s="33">
        <v>0</v>
      </c>
      <c r="D13" s="46" t="s">
        <v>31</v>
      </c>
      <c r="E13" s="34">
        <v>36230</v>
      </c>
      <c r="F13" s="46" t="s">
        <v>31</v>
      </c>
      <c r="G13" s="11"/>
    </row>
    <row r="14" spans="1:7" ht="15" customHeight="1" x14ac:dyDescent="0.25">
      <c r="A14" s="11"/>
      <c r="B14" s="107" t="s">
        <v>153</v>
      </c>
      <c r="C14" s="33">
        <v>0</v>
      </c>
      <c r="D14" s="46" t="s">
        <v>31</v>
      </c>
      <c r="E14" s="34">
        <v>243621</v>
      </c>
      <c r="F14" s="46" t="s">
        <v>31</v>
      </c>
      <c r="G14" s="11"/>
    </row>
    <row r="15" spans="1:7" ht="15" customHeight="1" x14ac:dyDescent="0.25">
      <c r="A15" s="11"/>
      <c r="B15" s="107" t="s">
        <v>154</v>
      </c>
      <c r="C15" s="33">
        <v>0</v>
      </c>
      <c r="D15" s="46" t="s">
        <v>31</v>
      </c>
      <c r="E15" s="34">
        <v>64802</v>
      </c>
      <c r="F15" s="46" t="s">
        <v>31</v>
      </c>
      <c r="G15" s="11"/>
    </row>
    <row r="16" spans="1:7" ht="15" customHeight="1" x14ac:dyDescent="0.25">
      <c r="A16" s="11"/>
      <c r="B16" s="107" t="s">
        <v>155</v>
      </c>
      <c r="C16" s="33">
        <v>0</v>
      </c>
      <c r="D16" s="46" t="s">
        <v>31</v>
      </c>
      <c r="E16" s="34">
        <v>40799</v>
      </c>
      <c r="F16" s="46" t="s">
        <v>31</v>
      </c>
      <c r="G16" s="11"/>
    </row>
    <row r="17" spans="1:7" ht="15" customHeight="1" x14ac:dyDescent="0.25">
      <c r="A17" s="11"/>
      <c r="B17" s="107" t="s">
        <v>156</v>
      </c>
      <c r="C17" s="33">
        <v>0</v>
      </c>
      <c r="D17" s="46" t="s">
        <v>31</v>
      </c>
      <c r="E17" s="34">
        <v>24749</v>
      </c>
      <c r="F17" s="46" t="s">
        <v>31</v>
      </c>
      <c r="G17" s="11"/>
    </row>
    <row r="18" spans="1:7" ht="15" customHeight="1" x14ac:dyDescent="0.25">
      <c r="A18" s="11"/>
      <c r="B18" s="107" t="s">
        <v>157</v>
      </c>
      <c r="C18" s="33">
        <v>0</v>
      </c>
      <c r="D18" s="46" t="s">
        <v>31</v>
      </c>
      <c r="E18" s="34">
        <v>146290</v>
      </c>
      <c r="F18" s="46" t="s">
        <v>31</v>
      </c>
      <c r="G18" s="11"/>
    </row>
    <row r="19" spans="1:7" ht="15" customHeight="1" x14ac:dyDescent="0.25">
      <c r="A19" s="11"/>
      <c r="B19" s="107" t="s">
        <v>158</v>
      </c>
      <c r="C19" s="33">
        <v>0</v>
      </c>
      <c r="D19" s="46" t="s">
        <v>31</v>
      </c>
      <c r="E19" s="34">
        <v>253121</v>
      </c>
      <c r="F19" s="46" t="s">
        <v>31</v>
      </c>
      <c r="G19" s="11"/>
    </row>
    <row r="20" spans="1:7" ht="15" customHeight="1" x14ac:dyDescent="0.25">
      <c r="A20" s="11"/>
      <c r="B20" s="107" t="s">
        <v>159</v>
      </c>
      <c r="C20" s="33">
        <v>0</v>
      </c>
      <c r="D20" s="46" t="s">
        <v>31</v>
      </c>
      <c r="E20" s="34">
        <v>75594</v>
      </c>
      <c r="F20" s="46" t="s">
        <v>31</v>
      </c>
      <c r="G20" s="11"/>
    </row>
    <row r="21" spans="1:7" ht="15" customHeight="1" x14ac:dyDescent="0.25">
      <c r="A21" s="11"/>
      <c r="B21" s="107" t="s">
        <v>160</v>
      </c>
      <c r="C21" s="33">
        <v>276256</v>
      </c>
      <c r="D21" s="46" t="s">
        <v>31</v>
      </c>
      <c r="E21" s="34">
        <v>44387</v>
      </c>
      <c r="F21" s="46" t="s">
        <v>31</v>
      </c>
      <c r="G21" s="11"/>
    </row>
    <row r="22" spans="1:7" ht="15" customHeight="1" x14ac:dyDescent="0.25">
      <c r="A22" s="11"/>
      <c r="B22" s="25" t="s">
        <v>105</v>
      </c>
      <c r="C22" s="95">
        <f>SUM(C10:C21)</f>
        <v>276256</v>
      </c>
      <c r="D22" s="96" t="s">
        <v>31</v>
      </c>
      <c r="E22" s="95">
        <f>SUM(E10:E21)</f>
        <v>1612131</v>
      </c>
      <c r="F22" s="96" t="s">
        <v>31</v>
      </c>
      <c r="G22" s="11"/>
    </row>
    <row r="23" spans="1:7" ht="15" customHeight="1" x14ac:dyDescent="0.25">
      <c r="A23" s="11"/>
      <c r="B23" s="107" t="s">
        <v>35</v>
      </c>
      <c r="C23" s="33">
        <f>-C22*'8. Nøgletal'!C23</f>
        <v>-2615.4962496456146</v>
      </c>
      <c r="D23" s="46" t="s">
        <v>31</v>
      </c>
      <c r="E23" s="33">
        <f>-E22*'8. Nøgletal'!C23</f>
        <v>-15263.098663693945</v>
      </c>
      <c r="F23" s="46" t="s">
        <v>31</v>
      </c>
      <c r="G23" s="11"/>
    </row>
    <row r="24" spans="1:7" ht="15" customHeight="1" x14ac:dyDescent="0.25">
      <c r="A24" s="11"/>
      <c r="B24" s="107" t="s">
        <v>36</v>
      </c>
      <c r="C24" s="33">
        <f>-C22*'8. Nøgletal'!C19</f>
        <v>-5525.12</v>
      </c>
      <c r="D24" s="46" t="s">
        <v>31</v>
      </c>
      <c r="E24" s="33">
        <f>-E22*'8. Nøgletal'!C14</f>
        <v>0</v>
      </c>
      <c r="F24" s="46" t="s">
        <v>31</v>
      </c>
      <c r="G24" s="11"/>
    </row>
    <row r="25" spans="1:7" ht="15" customHeight="1" x14ac:dyDescent="0.25">
      <c r="A25" s="11"/>
      <c r="B25" s="107" t="s">
        <v>37</v>
      </c>
      <c r="C25" s="33">
        <f>SUM(C22:C24)*'8. Nøgletal'!C9</f>
        <v>7748.5345903852422</v>
      </c>
      <c r="D25" s="46" t="s">
        <v>31</v>
      </c>
      <c r="E25" s="33">
        <f>SUM(E22:E24)*'8. Nøgletal'!C9</f>
        <v>46149.48234861924</v>
      </c>
      <c r="F25" s="46" t="s">
        <v>31</v>
      </c>
      <c r="G25" s="11"/>
    </row>
    <row r="26" spans="1:7" ht="26.25" customHeight="1" x14ac:dyDescent="0.25">
      <c r="A26" s="11"/>
      <c r="B26" s="100" t="s">
        <v>106</v>
      </c>
      <c r="C26" s="95">
        <f>SUM(C22:C25)</f>
        <v>275863.91834073962</v>
      </c>
      <c r="D26" s="96" t="s">
        <v>31</v>
      </c>
      <c r="E26" s="95">
        <f>SUM(E22:E25)</f>
        <v>1643017.3836849253</v>
      </c>
      <c r="F26" s="96" t="s">
        <v>31</v>
      </c>
      <c r="G26" s="11"/>
    </row>
    <row r="27" spans="1:7" ht="15" customHeight="1" x14ac:dyDescent="0.25">
      <c r="A27" s="11"/>
      <c r="B27" s="11"/>
      <c r="C27" s="11"/>
      <c r="D27" s="11"/>
      <c r="E27" s="11"/>
      <c r="F27" s="11"/>
      <c r="G27" s="11"/>
    </row>
    <row r="28" spans="1:7" ht="15" customHeight="1" x14ac:dyDescent="0.25">
      <c r="A28" s="11"/>
      <c r="B28" s="11"/>
      <c r="C28" s="11"/>
      <c r="D28" s="11"/>
      <c r="E28" s="11"/>
      <c r="F28" s="11"/>
      <c r="G28" s="11"/>
    </row>
  </sheetData>
  <sheetProtection algorithmName="SHA-512" hashValue="Xm7hRVoKoFAPUQ2kS8TtdaBz0LdQLhlZ6DiJ4oQVhbkkRbFg8sRpYWRbHTJiCQCUBSRrvM5gy47XtNdpghS/tw==" saltValue="173JOt5GtCZR80epGWXSIw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25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78" t="s">
        <v>18</v>
      </c>
      <c r="C8" s="79"/>
      <c r="D8" s="79"/>
      <c r="E8" s="79"/>
      <c r="F8" s="80"/>
      <c r="G8" s="11"/>
    </row>
    <row r="9" spans="1:7" ht="15" customHeight="1" x14ac:dyDescent="0.25">
      <c r="A9" s="11"/>
      <c r="B9" s="104" t="s">
        <v>52</v>
      </c>
      <c r="C9" s="35" t="s">
        <v>53</v>
      </c>
      <c r="D9" s="105"/>
      <c r="E9" s="35" t="s">
        <v>54</v>
      </c>
      <c r="F9" s="106"/>
      <c r="G9" s="11"/>
    </row>
    <row r="10" spans="1:7" ht="15" customHeight="1" x14ac:dyDescent="0.25">
      <c r="A10" s="11"/>
      <c r="B10" s="107" t="s">
        <v>161</v>
      </c>
      <c r="C10" s="33">
        <v>95214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107" t="s">
        <v>162</v>
      </c>
      <c r="C11" s="33">
        <v>47469</v>
      </c>
      <c r="D11" s="46" t="s">
        <v>31</v>
      </c>
      <c r="E11" s="33">
        <v>0</v>
      </c>
      <c r="F11" s="46" t="s">
        <v>31</v>
      </c>
      <c r="G11" s="11"/>
    </row>
    <row r="12" spans="1:7" ht="15" customHeight="1" x14ac:dyDescent="0.25">
      <c r="A12" s="11"/>
      <c r="B12" s="107" t="s">
        <v>150</v>
      </c>
      <c r="C12" s="33">
        <v>0</v>
      </c>
      <c r="D12" s="46" t="s">
        <v>31</v>
      </c>
      <c r="E12" s="33">
        <v>504</v>
      </c>
      <c r="F12" s="46" t="s">
        <v>31</v>
      </c>
      <c r="G12" s="11"/>
    </row>
    <row r="13" spans="1:7" ht="15" customHeight="1" x14ac:dyDescent="0.25">
      <c r="A13" s="11"/>
      <c r="B13" s="107" t="s">
        <v>163</v>
      </c>
      <c r="C13" s="33">
        <v>176132</v>
      </c>
      <c r="D13" s="46" t="s">
        <v>31</v>
      </c>
      <c r="E13" s="33">
        <v>0</v>
      </c>
      <c r="F13" s="46" t="s">
        <v>31</v>
      </c>
      <c r="G13" s="11"/>
    </row>
    <row r="14" spans="1:7" ht="15" customHeight="1" x14ac:dyDescent="0.25">
      <c r="A14" s="11"/>
      <c r="B14" s="107" t="s">
        <v>151</v>
      </c>
      <c r="C14" s="33">
        <v>0</v>
      </c>
      <c r="D14" s="46" t="s">
        <v>31</v>
      </c>
      <c r="E14" s="33">
        <v>9727</v>
      </c>
      <c r="F14" s="46" t="s">
        <v>31</v>
      </c>
      <c r="G14" s="11"/>
    </row>
    <row r="15" spans="1:7" ht="15" customHeight="1" x14ac:dyDescent="0.25">
      <c r="A15" s="11"/>
      <c r="B15" s="107" t="s">
        <v>152</v>
      </c>
      <c r="C15" s="33">
        <v>0</v>
      </c>
      <c r="D15" s="46" t="s">
        <v>31</v>
      </c>
      <c r="E15" s="33">
        <v>424</v>
      </c>
      <c r="F15" s="46" t="s">
        <v>31</v>
      </c>
      <c r="G15" s="11"/>
    </row>
    <row r="16" spans="1:7" ht="15" customHeight="1" x14ac:dyDescent="0.25">
      <c r="A16" s="11"/>
      <c r="B16" s="107" t="s">
        <v>153</v>
      </c>
      <c r="C16" s="33">
        <v>0</v>
      </c>
      <c r="D16" s="46" t="s">
        <v>31</v>
      </c>
      <c r="E16" s="33">
        <v>16073</v>
      </c>
      <c r="F16" s="46" t="s">
        <v>31</v>
      </c>
      <c r="G16" s="11"/>
    </row>
    <row r="17" spans="1:7" ht="15" customHeight="1" x14ac:dyDescent="0.25">
      <c r="A17" s="11"/>
      <c r="B17" s="107" t="s">
        <v>164</v>
      </c>
      <c r="C17" s="33">
        <v>65269</v>
      </c>
      <c r="D17" s="46" t="s">
        <v>31</v>
      </c>
      <c r="E17" s="33">
        <v>0</v>
      </c>
      <c r="F17" s="46" t="s">
        <v>31</v>
      </c>
      <c r="G17" s="11"/>
    </row>
    <row r="18" spans="1:7" ht="15" customHeight="1" x14ac:dyDescent="0.25">
      <c r="A18" s="11"/>
      <c r="B18" s="107" t="s">
        <v>155</v>
      </c>
      <c r="C18" s="33">
        <v>0</v>
      </c>
      <c r="D18" s="46" t="s">
        <v>31</v>
      </c>
      <c r="E18" s="33">
        <v>3239</v>
      </c>
      <c r="F18" s="46" t="s">
        <v>31</v>
      </c>
      <c r="G18" s="11"/>
    </row>
    <row r="19" spans="1:7" ht="15" customHeight="1" x14ac:dyDescent="0.25">
      <c r="A19" s="11"/>
      <c r="B19" s="107" t="s">
        <v>157</v>
      </c>
      <c r="C19" s="33">
        <v>0</v>
      </c>
      <c r="D19" s="46" t="s">
        <v>31</v>
      </c>
      <c r="E19" s="33">
        <v>11615</v>
      </c>
      <c r="F19" s="46" t="s">
        <v>31</v>
      </c>
      <c r="G19" s="11"/>
    </row>
    <row r="20" spans="1:7" ht="15" customHeight="1" x14ac:dyDescent="0.25">
      <c r="A20" s="11"/>
      <c r="B20" s="107" t="s">
        <v>158</v>
      </c>
      <c r="C20" s="33">
        <v>0</v>
      </c>
      <c r="D20" s="46" t="s">
        <v>31</v>
      </c>
      <c r="E20" s="33">
        <v>14369</v>
      </c>
      <c r="F20" s="46" t="s">
        <v>31</v>
      </c>
      <c r="G20" s="11"/>
    </row>
    <row r="21" spans="1:7" ht="15" customHeight="1" x14ac:dyDescent="0.25">
      <c r="A21" s="11"/>
      <c r="B21" s="107" t="s">
        <v>159</v>
      </c>
      <c r="C21" s="33">
        <v>0</v>
      </c>
      <c r="D21" s="46" t="s">
        <v>31</v>
      </c>
      <c r="E21" s="33">
        <v>3251</v>
      </c>
      <c r="F21" s="46" t="s">
        <v>31</v>
      </c>
      <c r="G21" s="11"/>
    </row>
    <row r="22" spans="1:7" ht="15" customHeight="1" x14ac:dyDescent="0.25">
      <c r="A22" s="11"/>
      <c r="B22" s="107" t="s">
        <v>160</v>
      </c>
      <c r="C22" s="33">
        <v>0</v>
      </c>
      <c r="D22" s="46" t="s">
        <v>31</v>
      </c>
      <c r="E22" s="33">
        <v>3524</v>
      </c>
      <c r="F22" s="46" t="s">
        <v>31</v>
      </c>
      <c r="G22" s="11"/>
    </row>
    <row r="23" spans="1:7" ht="15" customHeight="1" x14ac:dyDescent="0.25">
      <c r="A23" s="11"/>
      <c r="B23" s="25" t="s">
        <v>107</v>
      </c>
      <c r="C23" s="95">
        <f>SUM(C10:C22)</f>
        <v>384084</v>
      </c>
      <c r="D23" s="96" t="s">
        <v>31</v>
      </c>
      <c r="E23" s="95">
        <f>SUM(E10:E22)</f>
        <v>62726</v>
      </c>
      <c r="F23" s="96" t="s">
        <v>31</v>
      </c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  <row r="25" spans="1:7" ht="15" customHeight="1" x14ac:dyDescent="0.25">
      <c r="A25" s="11"/>
      <c r="B25" s="108"/>
      <c r="C25" s="108"/>
      <c r="D25" s="108"/>
      <c r="E25" s="108"/>
      <c r="F25" s="108"/>
      <c r="G25" s="11"/>
    </row>
  </sheetData>
  <sheetProtection algorithmName="SHA-512" hashValue="9/H5MRZ09KxBon1fIKBV4FqLTU1M3vWkZ2/HbsnVg314yV1PVDLkMTjwKAdEnqlFHoPI9iR4zNNti/Uu79gnKQ==" saltValue="HoWnUnBFjhJ/m87Hqp+Xi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78" t="s">
        <v>108</v>
      </c>
      <c r="C8" s="79"/>
      <c r="D8" s="80"/>
      <c r="E8" s="11"/>
    </row>
    <row r="9" spans="1:5" ht="15" customHeight="1" x14ac:dyDescent="0.25">
      <c r="A9" s="11"/>
      <c r="B9" s="109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0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0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1" t="s">
        <v>110</v>
      </c>
      <c r="C12" s="95">
        <f>SUM(C9:C11)*(1+'8. Nøgletal'!C9)*(1+'8. Nøgletal'!C10)</f>
        <v>0</v>
      </c>
      <c r="D12" s="96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ZR2ofwSUXUk+fXgB+MNOKURyZjJdd2vzFQpRPYeymqYD24Qy4iBzQ4mEGlQWh9/iDfp42j+fLVzc7nt97DHqzQ==" saltValue="FklNuVa8fmLQW0jp+ktDx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8.710937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78" t="s">
        <v>57</v>
      </c>
      <c r="C8" s="79"/>
      <c r="D8" s="80"/>
      <c r="E8" s="11"/>
    </row>
    <row r="9" spans="1:5" ht="26.25" x14ac:dyDescent="0.25">
      <c r="A9" s="11"/>
      <c r="B9" s="112" t="s">
        <v>112</v>
      </c>
      <c r="C9" s="113"/>
      <c r="D9" s="11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78" t="s">
        <v>59</v>
      </c>
      <c r="C12" s="79"/>
      <c r="D12" s="80"/>
      <c r="E12" s="11"/>
    </row>
    <row r="13" spans="1:5" ht="26.25" customHeight="1" x14ac:dyDescent="0.25">
      <c r="A13" s="11"/>
      <c r="B13" s="112" t="s">
        <v>141</v>
      </c>
      <c r="C13" s="113"/>
      <c r="D13" s="11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5">
        <f>C11+C15</f>
        <v>0</v>
      </c>
      <c r="D16" s="96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MWplSJw5qdwVXxcchTz4qeliDwqu5rHtrSKCUsQ27nVEWiq4Fy3J8DpLSE1RmcKVJlRRkYWkQltgfZDpARJxtQ==" saltValue="7CCxMd8cFL4xcE/5LVMjsA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8.710937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4" t="s">
        <v>63</v>
      </c>
      <c r="C9" s="115" t="s">
        <v>65</v>
      </c>
      <c r="D9" s="116"/>
      <c r="E9" s="115" t="s">
        <v>64</v>
      </c>
      <c r="F9" s="116"/>
      <c r="G9" s="115" t="s">
        <v>66</v>
      </c>
      <c r="H9" s="116"/>
      <c r="I9" s="11"/>
    </row>
    <row r="10" spans="1:9" ht="15" customHeight="1" x14ac:dyDescent="0.25">
      <c r="A10" s="11"/>
      <c r="B10" s="109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5">
        <f>SUM(C10:C10)</f>
        <v>0</v>
      </c>
      <c r="D11" s="95" t="s">
        <v>68</v>
      </c>
      <c r="E11" s="95">
        <f>SUM(E10:E10)</f>
        <v>0</v>
      </c>
      <c r="F11" s="95" t="s">
        <v>68</v>
      </c>
      <c r="G11" s="95">
        <f>SUM(G10:G10)</f>
        <v>0</v>
      </c>
      <c r="H11" s="96" t="s">
        <v>31</v>
      </c>
      <c r="I11" s="11"/>
    </row>
    <row r="12" spans="1:9" ht="15" customHeight="1" x14ac:dyDescent="0.25">
      <c r="A12" s="11"/>
      <c r="B12" s="25" t="s">
        <v>115</v>
      </c>
      <c r="C12" s="95">
        <f>C11*(1+'8. Nøgletal'!C9)</f>
        <v>0</v>
      </c>
      <c r="D12" s="95" t="s">
        <v>68</v>
      </c>
      <c r="E12" s="95">
        <f>E11*(1+'8. Nøgletal'!C9)</f>
        <v>0</v>
      </c>
      <c r="F12" s="95" t="s">
        <v>68</v>
      </c>
      <c r="G12" s="95">
        <f>G11*(1+'8. Nøgletal'!C9)</f>
        <v>0</v>
      </c>
      <c r="H12" s="96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n6qdjhbEm3QlJK3Y5y7yJMHN3iUe4mgcVOM/zPAgJLeUPxPnN2Dgdr7Fv1ZoDkMYDFhMz4lmW6BRJdDhiQ0ZLQ==" saltValue="/YMeMlMB+vXE4fnrMUNpI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78" t="s">
        <v>116</v>
      </c>
      <c r="C8" s="79"/>
      <c r="D8" s="79"/>
      <c r="E8" s="79"/>
      <c r="F8" s="80"/>
      <c r="G8" s="11"/>
    </row>
    <row r="9" spans="1:7" ht="15" customHeight="1" x14ac:dyDescent="0.25">
      <c r="A9" s="11"/>
      <c r="B9" s="117" t="s">
        <v>71</v>
      </c>
      <c r="C9" s="118" t="s">
        <v>53</v>
      </c>
      <c r="D9" s="119"/>
      <c r="E9" s="118" t="s">
        <v>54</v>
      </c>
      <c r="F9" s="119"/>
      <c r="G9" s="11"/>
    </row>
    <row r="10" spans="1:7" ht="15" customHeight="1" x14ac:dyDescent="0.25">
      <c r="A10" s="11"/>
      <c r="B10" s="120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5">
        <f>SUM(C10:C10)</f>
        <v>0</v>
      </c>
      <c r="D11" s="96" t="s">
        <v>31</v>
      </c>
      <c r="E11" s="95">
        <f>SUM(E10:E10)</f>
        <v>0</v>
      </c>
      <c r="F11" s="96" t="s">
        <v>31</v>
      </c>
      <c r="G11" s="11"/>
    </row>
    <row r="12" spans="1:7" ht="15" customHeight="1" x14ac:dyDescent="0.25">
      <c r="A12" s="11"/>
      <c r="B12" s="25" t="s">
        <v>117</v>
      </c>
      <c r="C12" s="95">
        <f>C11*(1+'8. Nøgletal'!C9)</f>
        <v>0</v>
      </c>
      <c r="D12" s="96" t="s">
        <v>31</v>
      </c>
      <c r="E12" s="95">
        <f>E11*(1+'8. Nøgletal'!C9)</f>
        <v>0</v>
      </c>
      <c r="F12" s="96" t="s">
        <v>31</v>
      </c>
      <c r="G12" s="85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08"/>
      <c r="C14" s="108"/>
      <c r="D14" s="108"/>
      <c r="E14" s="108"/>
      <c r="F14" s="108"/>
      <c r="G14" s="11"/>
    </row>
  </sheetData>
  <sheetProtection algorithmName="SHA-512" hashValue="Y/4c3Ag3l0TIofZW8AbK7Sr//kiAgpzwPFTMe4Jdub9/GByhZSF/e4Xh90cgt83yyScFqnFA4lubqJ4XSSnVHQ==" saltValue="svBYb0EDehA8JrJoPC78xA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8.710937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78" t="s">
        <v>26</v>
      </c>
      <c r="C8" s="79"/>
      <c r="D8" s="79"/>
      <c r="E8" s="79"/>
      <c r="F8" s="80"/>
      <c r="G8" s="11"/>
    </row>
    <row r="9" spans="1:7" ht="15" customHeight="1" x14ac:dyDescent="0.25">
      <c r="A9" s="11"/>
      <c r="B9" s="117" t="s">
        <v>75</v>
      </c>
      <c r="C9" s="121" t="s">
        <v>53</v>
      </c>
      <c r="D9" s="106"/>
      <c r="E9" s="121" t="s">
        <v>54</v>
      </c>
      <c r="F9" s="106"/>
      <c r="G9" s="11"/>
    </row>
    <row r="10" spans="1:7" ht="26.25" customHeight="1" x14ac:dyDescent="0.25">
      <c r="A10" s="11"/>
      <c r="B10" s="122" t="s">
        <v>135</v>
      </c>
      <c r="C10" s="123"/>
      <c r="D10" s="124" t="s">
        <v>31</v>
      </c>
      <c r="E10" s="123"/>
      <c r="F10" s="124" t="s">
        <v>31</v>
      </c>
      <c r="G10" s="11"/>
    </row>
    <row r="11" spans="1:7" ht="26.25" customHeight="1" x14ac:dyDescent="0.25">
      <c r="A11" s="11"/>
      <c r="B11" s="125" t="s">
        <v>136</v>
      </c>
      <c r="C11" s="126">
        <f>SUM(C10:C10)</f>
        <v>0</v>
      </c>
      <c r="D11" s="127" t="s">
        <v>31</v>
      </c>
      <c r="E11" s="126">
        <f>SUM(E10:E10)</f>
        <v>0</v>
      </c>
      <c r="F11" s="127" t="s">
        <v>31</v>
      </c>
      <c r="G11" s="11"/>
    </row>
    <row r="12" spans="1:7" ht="26.25" customHeight="1" x14ac:dyDescent="0.25">
      <c r="A12" s="11"/>
      <c r="B12" s="125" t="s">
        <v>118</v>
      </c>
      <c r="C12" s="126">
        <f>C11*(1+'8. Nøgletal'!C9)</f>
        <v>0</v>
      </c>
      <c r="D12" s="127" t="s">
        <v>31</v>
      </c>
      <c r="E12" s="126">
        <f>E11*(1+'8. Nøgletal'!C9)</f>
        <v>0</v>
      </c>
      <c r="F12" s="127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34r7fjSaRjd0ujHZyddGJjRoiSyELaPRH3ZXWl+IDBpJjbJxL5pAFpRH1hPyrNgIU47h7SijEhPHZhn/oYT5ww==" saltValue="J6/CjLVBi0lEugVwZ2AomQ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ColWidth="8.7109375"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8.710937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28" t="s">
        <v>77</v>
      </c>
      <c r="C9" s="4">
        <v>2.8899999999999999E-2</v>
      </c>
      <c r="D9" s="22"/>
    </row>
    <row r="10" spans="1:4" ht="15" customHeight="1" x14ac:dyDescent="0.25">
      <c r="A10" s="11"/>
      <c r="B10" s="128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7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28" t="s">
        <v>79</v>
      </c>
      <c r="C14" s="5">
        <v>0</v>
      </c>
      <c r="D14" s="22"/>
    </row>
    <row r="15" spans="1:4" ht="15" customHeight="1" x14ac:dyDescent="0.25">
      <c r="A15" s="11"/>
      <c r="B15" s="128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7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99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7"/>
      <c r="C21" s="11"/>
      <c r="D21" s="11"/>
    </row>
    <row r="22" spans="1:4" ht="15" customHeight="1" x14ac:dyDescent="0.25">
      <c r="A22" s="11"/>
      <c r="B22" s="78" t="s">
        <v>35</v>
      </c>
      <c r="C22" s="80"/>
      <c r="D22" s="11"/>
    </row>
    <row r="23" spans="1:4" ht="15" customHeight="1" x14ac:dyDescent="0.25">
      <c r="A23" s="11"/>
      <c r="B23" s="44" t="s">
        <v>82</v>
      </c>
      <c r="C23" s="8">
        <v>9.4676540949178104E-3</v>
      </c>
      <c r="D23" s="22"/>
    </row>
    <row r="24" spans="1:4" ht="15" customHeight="1" x14ac:dyDescent="0.25">
      <c r="A24" s="11"/>
      <c r="B24" s="44" t="s">
        <v>121</v>
      </c>
      <c r="C24" s="8">
        <v>9.4676540949178104E-3</v>
      </c>
      <c r="D24" s="22"/>
    </row>
    <row r="25" spans="1:4" ht="15" customHeight="1" x14ac:dyDescent="0.25">
      <c r="A25" s="11"/>
      <c r="B25" s="78"/>
      <c r="C25" s="80"/>
      <c r="D25" s="11"/>
    </row>
    <row r="26" spans="1:4" ht="15" customHeight="1" x14ac:dyDescent="0.25">
      <c r="A26" s="11"/>
      <c r="B26" s="77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uj2K50IfRpqSgqvWL6e4HvDg/T5X1QZOqCbK4W+kwtRGdBN7xCma24UbVW4VgpHzchwcFrS0Piri/1qhImZciA==" saltValue="165GwyihpBvtpVY4djw15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98</vt:i4>
      </vt:variant>
    </vt:vector>
  </HeadingPairs>
  <TitlesOfParts>
    <vt:vector size="113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2026-10-01T14:07:22Z</dcterms:modified>
</cp:coreProperties>
</file>