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Kvarmløse-Tølløse Vandværk (V115)\ØR2027\"/>
    </mc:Choice>
  </mc:AlternateContent>
  <xr:revisionPtr revIDLastSave="0" documentId="13_ncr:1_{F101E6A5-7579-4C7E-83C2-1BF4B2B9CCB7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9" i="7" s="1"/>
  <c r="C25" i="7"/>
  <c r="C17" i="3" s="1"/>
  <c r="C9" i="6"/>
  <c r="C12" i="3" l="1"/>
  <c r="C16" i="12"/>
  <c r="C19" i="3" s="1"/>
  <c r="C20" i="7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<sst xmlns="http://schemas.openxmlformats.org/spreadsheetml/2006/main" count="296" uniqueCount="135">
  <si>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</si>
  <si>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</si>
  <si>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</si>
  <si>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</si>
  <si>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</si>
  <si>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</si>
  <si>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</si>
  <si>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</si>
  <si>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</si>
  <si>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</si>
  <si>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</si>
  <si>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</si>
  <si>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</si>
  <si>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</si>
  <si>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</si>
  <si>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</si>
  <si>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</si>
  <si>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</si>
  <si>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</si>
  <si>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</si>
  <si>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</si>
  <si>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</si>
  <si>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</si>
  <si>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</si>
  <si>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</si>
  <si>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</si>
  <si>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</si>
  <si>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</si>
  <si>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</si>
  <si>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</si>
  <si>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</si>
  <si>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</si>
  <si>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</si>
  <si>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</si>
  <si>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</si>
  <si>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</si>
  <si>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</si>
  <si>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</si>
  <si>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</si>
  <si>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</si>
  <si>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</si>
  <si>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</si>
  <si>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</si>
  <si>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</si>
  <si>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</si>
  <si>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</si>
  <si>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</si>
  <si>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</si>
  <si>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</si>
  <si>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</si>
  <si>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</si>
  <si>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</si>
  <si>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</si>
  <si>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</si>
  <si>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</si>
  <si>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</si>
  <si>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</si>
  <si>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</si>
  <si>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</si>
  <si>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</si>
  <si>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</si>
  <si>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</si>
  <si>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</si>
  <si>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</si>
  <si>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</si>
  <si>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</si>
  <si>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</si>
  <si>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</si>
  <si>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</si>
  <si>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</si>
  <si>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</si>
  <si>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</si>
  <si>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</si>
  <si>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</si>
  <si>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</si>
  <si>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</si>
  <si>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</si>
  <si>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</si>
  <si>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</si>
  <si>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</si>
  <si>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</si>
  <si>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</si>
  <si>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</si>
  <si>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</si>
  <si>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</si>
  <si>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</si>
  <si>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</si>
  <si>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</si>
  <si>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</si>
  <si>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</si>
  <si>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</si>
  <si>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</si>
  <si>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</si>
  <si>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</si>
  <si>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</si>
  <si>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</si>
  <si>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</si>
  <si>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</si>
  <si>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</si>
  <si>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</si>
  <si>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</si>
  <si>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</si>
  <si>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</si>
  <si>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</si>
  <si>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</si>
  <si>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</si>
  <si>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</si>
  <si>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</si>
  <si>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</si>
  <si>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</si>
  <si>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</si>
  <si>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</si>
  <si>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</si>
  <si>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</si>
  <si>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</si>
  <si>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</si>
  <si>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</si>
  <si>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</si>
  <si>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</si>
  <si>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</si>
  <si>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</si>
  <si>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</si>
  <si>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</si>
  <si>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</si>
  <si>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</si>
  <si>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</si>
  <si>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</si>
  <si>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</si>
  <si>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</si>
  <si>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</si>
  <si>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</si>
  <si>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Nye tilslutninger</t>
  </si>
  <si>
    <t>Ingen engangstillæg</t>
  </si>
  <si>
    <t>Pålagte aftaler om dyrkningspraksis eller andre restriktioner i arealanvendelse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</si>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</sst>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5703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WBfewyLNoD169IUt7lf5W4arox5YHskuRuy2z3/aPP5geW7YeTcYH72ildfr0eYCJfZeFMv6k57lLrMxEEdDAQ==" saltValue="jnX/6LL34sDW8QkJKTmTO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95</v>
      </c>
      <c r="C8" s="80"/>
      <c r="D8" s="81"/>
      <c r="E8" s="7"/>
    </row>
    <row r="9" spans="1:5" ht="15" customHeight="1" x14ac:dyDescent="0.25">
      <c r="A9" s="7"/>
      <c r="B9" s="107" t="s">
        <v>96</v>
      </c>
      <c r="C9" s="29"/>
      <c r="D9" s="42" t="s">
        <v>31</v>
      </c>
      <c r="E9" s="7"/>
    </row>
    <row r="10" spans="1:5" ht="15" customHeight="1" x14ac:dyDescent="0.25">
      <c r="A10" s="7"/>
      <c r="B10" s="108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09" t="s">
        <v>97</v>
      </c>
      <c r="C11" s="91">
        <f>SUM(C9:C10)*(1+'8. Nøgletal'!C9)*(1+'8. Nøgletal'!C10)</f>
        <v>0</v>
      </c>
      <c r="D11" s="92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4RJE1MfQqC9OMJtmy/RGlpMtKP7fDyZE4YmhCflmjBXDS2T6s04fjLu6wGlcBi/zX2i6Mt5k/NU1ZL8X/Pc3Hg==" saltValue="eAMRADYcNP1+91QWHxJeu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98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95" t="s">
        <v>99</v>
      </c>
      <c r="C9" s="110"/>
      <c r="D9" s="95" t="s">
        <v>31</v>
      </c>
      <c r="E9" s="7"/>
    </row>
    <row r="10" spans="1:5" ht="14.25" customHeight="1" x14ac:dyDescent="0.25">
      <c r="A10" s="7"/>
      <c r="B10" s="40" t="s">
        <v>100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95" t="s">
        <v>123</v>
      </c>
      <c r="C13" s="110"/>
      <c r="D13" s="95" t="s">
        <v>31</v>
      </c>
      <c r="E13" s="7"/>
    </row>
    <row r="14" spans="1:5" ht="14.25" customHeight="1" x14ac:dyDescent="0.25">
      <c r="A14" s="7"/>
      <c r="B14" s="40" t="s">
        <v>101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1">
        <f>C11+C15</f>
        <v>0</v>
      </c>
      <c r="D16" s="92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4tVKkLuIv0AOvuO1O9WiYOdcGiZvvnrWu6czlIWntMlDxGa5sFuGLwXP8osew340hrpJCIk0LTPCLuQGw0WDow==" saltValue="VhPmCb76CJP+bERKdJrUP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11" t="s">
        <v>61</v>
      </c>
      <c r="C9" s="112" t="s">
        <v>63</v>
      </c>
      <c r="D9" s="113"/>
      <c r="E9" s="112" t="s">
        <v>62</v>
      </c>
      <c r="F9" s="113"/>
      <c r="G9" s="112" t="s">
        <v>64</v>
      </c>
      <c r="H9" s="113"/>
      <c r="I9" s="7"/>
    </row>
    <row r="10" spans="1:9" ht="15" customHeight="1" x14ac:dyDescent="0.25">
      <c r="A10" s="7"/>
      <c r="B10" s="107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1">
        <f>SUM(C10:C10)</f>
        <v>0</v>
      </c>
      <c r="D11" s="91" t="s">
        <v>66</v>
      </c>
      <c r="E11" s="91">
        <f>SUM(E10:E10)</f>
        <v>0</v>
      </c>
      <c r="F11" s="91" t="s">
        <v>66</v>
      </c>
      <c r="G11" s="91">
        <f>SUM(G10:G10)</f>
        <v>0</v>
      </c>
      <c r="H11" s="92" t="s">
        <v>31</v>
      </c>
      <c r="I11" s="7"/>
    </row>
    <row r="12" spans="1:9" ht="15" customHeight="1" x14ac:dyDescent="0.25">
      <c r="A12" s="7"/>
      <c r="B12" s="21" t="s">
        <v>102</v>
      </c>
      <c r="C12" s="91">
        <f>C11*(1+'8. Nøgletal'!C9)</f>
        <v>0</v>
      </c>
      <c r="D12" s="91" t="s">
        <v>66</v>
      </c>
      <c r="E12" s="91">
        <f>E11*(1+'8. Nøgletal'!C9)</f>
        <v>0</v>
      </c>
      <c r="F12" s="91" t="s">
        <v>66</v>
      </c>
      <c r="G12" s="91">
        <f>G11*(1+'8. Nøgletal'!C9)</f>
        <v>0</v>
      </c>
      <c r="H12" s="92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611XZMd9cmmEAC5meoeiEuvyOrI1T85YS/ER5+gimZMatHjhmAnUId/QFLsm2GLoN/4C+BP/HjcSAGefjA+Uqw==" saltValue="15+Gizskw4MWHVXQ8li1F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103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69</v>
      </c>
      <c r="C9" s="115" t="s">
        <v>51</v>
      </c>
      <c r="D9" s="116"/>
      <c r="E9" s="115" t="s">
        <v>52</v>
      </c>
      <c r="F9" s="116"/>
      <c r="G9" s="7"/>
    </row>
    <row r="10" spans="1:7" ht="15" customHeight="1" x14ac:dyDescent="0.25">
      <c r="A10" s="7"/>
      <c r="B10" s="117" t="s">
        <v>70</v>
      </c>
      <c r="C10" s="29">
        <v>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21" t="s">
        <v>71</v>
      </c>
      <c r="C11" s="91">
        <f>SUM(C10:C10)</f>
        <v>0</v>
      </c>
      <c r="D11" s="92" t="s">
        <v>31</v>
      </c>
      <c r="E11" s="91">
        <f>SUM(E10:E10)</f>
        <v>0</v>
      </c>
      <c r="F11" s="92" t="s">
        <v>31</v>
      </c>
      <c r="G11" s="7"/>
    </row>
    <row r="12" spans="1:7" ht="15" customHeight="1" x14ac:dyDescent="0.25">
      <c r="A12" s="7"/>
      <c r="B12" s="21" t="s">
        <v>104</v>
      </c>
      <c r="C12" s="91">
        <f>C11*(1+'8. Nøgletal'!C9)</f>
        <v>0</v>
      </c>
      <c r="D12" s="92" t="s">
        <v>31</v>
      </c>
      <c r="E12" s="91">
        <f>E11*(1+'8. Nøgletal'!C9)</f>
        <v>0</v>
      </c>
      <c r="F12" s="92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6"/>
      <c r="C14" s="106"/>
      <c r="D14" s="106"/>
      <c r="E14" s="106"/>
      <c r="F14" s="106"/>
      <c r="G14" s="7"/>
    </row>
  </sheetData>
  <sheetProtection algorithmName="SHA-512" hashValue="jIfWeo7xgWmFWsBhyQtFC99VhT26CrV4eagVW6Jm8d5MwBLeNt+CncdPfB3/cFBNvvaldWtTeJg46mqbuX6cPA==" saltValue="GH2mkPrex6HG2GpMBK261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72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73</v>
      </c>
      <c r="C9" s="118" t="s">
        <v>51</v>
      </c>
      <c r="D9" s="104"/>
      <c r="E9" s="118" t="s">
        <v>52</v>
      </c>
      <c r="F9" s="104"/>
      <c r="G9" s="7"/>
    </row>
    <row r="10" spans="1:7" ht="26.25" customHeight="1" x14ac:dyDescent="0.25">
      <c r="A10" s="7"/>
      <c r="B10" s="119" t="s">
        <v>117</v>
      </c>
      <c r="C10" s="96"/>
      <c r="D10" s="97" t="s">
        <v>31</v>
      </c>
      <c r="E10" s="96"/>
      <c r="F10" s="97" t="s">
        <v>31</v>
      </c>
      <c r="G10" s="7"/>
    </row>
    <row r="11" spans="1:7" ht="26.25" customHeight="1" x14ac:dyDescent="0.25">
      <c r="A11" s="7"/>
      <c r="B11" s="120" t="s">
        <v>118</v>
      </c>
      <c r="C11" s="121">
        <f>SUM(C10:C10)</f>
        <v>0</v>
      </c>
      <c r="D11" s="122" t="s">
        <v>31</v>
      </c>
      <c r="E11" s="121">
        <f>SUM(E10:E10)</f>
        <v>0</v>
      </c>
      <c r="F11" s="122" t="s">
        <v>31</v>
      </c>
      <c r="G11" s="7"/>
    </row>
    <row r="12" spans="1:7" ht="26.25" customHeight="1" x14ac:dyDescent="0.25">
      <c r="A12" s="7"/>
      <c r="B12" s="120" t="s">
        <v>105</v>
      </c>
      <c r="C12" s="121">
        <f>C11*(1+'8. Nøgletal'!C9)</f>
        <v>0</v>
      </c>
      <c r="D12" s="122" t="s">
        <v>31</v>
      </c>
      <c r="E12" s="121">
        <f>E11*(1+'8. Nøgletal'!C9)</f>
        <v>0</v>
      </c>
      <c r="F12" s="122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BjEn6wyJcdUXc/bWg/WctKIwTtPDXHW2c1JPpgnDXLDA9P+deKdlXT9i4B6XUgPNPfv6EUt+2JI0ZtERhD2U5g==" saltValue="yugAFWfMyjEcQXOROjoPS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5703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74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3" t="s">
        <v>75</v>
      </c>
      <c r="C9" s="3">
        <v>6.6299999999999998E-2</v>
      </c>
      <c r="D9" s="18"/>
    </row>
    <row r="10" spans="1:4" ht="15" customHeight="1" x14ac:dyDescent="0.25">
      <c r="A10" s="7"/>
      <c r="B10" s="123" t="s">
        <v>106</v>
      </c>
      <c r="C10" s="3">
        <v>1.29E-2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76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3htFeZlX+1pIBvV88CNKKNBduqG2yCFgyUjI9yJx56NjTNAx+y1OG4Z4S2pU262/fEi0zFzqxMGhzbwmbh4OYw==" saltValue="S7+jYYLEepkI8hXwai9No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3701564.525495484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15334.769527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0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-63187.288015382233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47132.884890391608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3700844.891897493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0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hidden="1" customHeight="1" x14ac:dyDescent="0.25">
      <c r="A19" s="7"/>
      <c r="B19" s="24" t="s">
        <v>22</v>
      </c>
      <c r="C19" s="30">
        <f>'5.5. Korr. af ØR2025'!C16</f>
        <v>0</v>
      </c>
      <c r="D19" s="35" t="s">
        <v>31</v>
      </c>
      <c r="E19" s="7"/>
    </row>
    <row r="20" spans="1:5" ht="15" customHeight="1" x14ac:dyDescent="0.25">
      <c r="A20" s="7"/>
      <c r="B20" s="34" t="s">
        <v>41</v>
      </c>
      <c r="C20" s="30">
        <v>-2873</v>
      </c>
      <c r="D20" s="35" t="s">
        <v>31</v>
      </c>
      <c r="E20" s="7"/>
    </row>
    <row r="21" spans="1:5" ht="15" customHeight="1" x14ac:dyDescent="0.25">
      <c r="A21" s="7"/>
      <c r="B21" s="21" t="s">
        <v>4</v>
      </c>
      <c r="C21" s="37">
        <f>SUM(C16:C20)</f>
        <v>3697971.891897493</v>
      </c>
      <c r="D21" s="23" t="s">
        <v>31</v>
      </c>
      <c r="E21" s="7"/>
    </row>
    <row r="22" spans="1:5" ht="15" customHeight="1" x14ac:dyDescent="0.25">
      <c r="A22" s="7"/>
      <c r="B22" s="7"/>
      <c r="C22" s="7"/>
      <c r="D22" s="7"/>
      <c r="E22" s="7"/>
    </row>
    <row r="23" spans="1:5" ht="15" customHeight="1" x14ac:dyDescent="0.25">
      <c r="A23" s="7"/>
      <c r="B23" s="7"/>
      <c r="C23" s="7"/>
      <c r="D23" s="7"/>
      <c r="E23" s="7"/>
    </row>
  </sheetData>
  <sheetProtection algorithmName="SHA-512" hashValue="vKyV1Rh2vTHgR1DoyCnbGkp0++rkIGLz/+PniTjKBNTOhTn7Sc+byBNP8wYgCupjYDW7xsIOE4urDrg6jaKfoA==" saltValue="EM1PHR8DjpYB+1outS+Zz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78</v>
      </c>
      <c r="C8" s="22"/>
      <c r="D8" s="23"/>
      <c r="E8" s="7"/>
    </row>
    <row r="9" spans="1:5" ht="15" customHeight="1" x14ac:dyDescent="0.25">
      <c r="A9" s="7"/>
      <c r="B9" s="40" t="s">
        <v>112</v>
      </c>
      <c r="C9" s="41">
        <v>4951804</v>
      </c>
      <c r="D9" s="42" t="s">
        <v>31</v>
      </c>
      <c r="E9" s="7"/>
    </row>
    <row r="10" spans="1:5" ht="15" customHeight="1" x14ac:dyDescent="0.25">
      <c r="A10" s="7"/>
      <c r="B10" s="40" t="s">
        <v>114</v>
      </c>
      <c r="C10" s="41">
        <f>'3. Omk. i ØR2026'!C10</f>
        <v>11393.639422999999</v>
      </c>
      <c r="D10" s="42" t="s">
        <v>31</v>
      </c>
      <c r="E10" s="7"/>
    </row>
    <row r="11" spans="1:5" ht="15" customHeight="1" x14ac:dyDescent="0.25">
      <c r="A11" s="7"/>
      <c r="B11" s="40" t="s">
        <v>115</v>
      </c>
      <c r="C11" s="43">
        <f>'5.1. § 10-tillæg'!C20+'5.2. Varige tillæg'!C18+'5.2. Varige tillæg'!E18+'5.3. Engangstillæg'!C13+'5.3. Engangstillæg'!E13</f>
        <v>532412.58617942</v>
      </c>
      <c r="D11" s="42" t="s">
        <v>31</v>
      </c>
      <c r="E11" s="7"/>
    </row>
    <row r="12" spans="1:5" ht="15" customHeight="1" x14ac:dyDescent="0.25">
      <c r="A12" s="7"/>
      <c r="B12" s="31" t="s">
        <v>113</v>
      </c>
      <c r="C12" s="32">
        <f>C9+C10+C11</f>
        <v>5495610.22560242</v>
      </c>
      <c r="D12" s="33" t="s">
        <v>31</v>
      </c>
      <c r="E12" s="7"/>
    </row>
    <row r="13" spans="1:5" ht="15" customHeight="1" x14ac:dyDescent="0.25">
      <c r="A13" s="7"/>
      <c r="B13" s="40" t="s">
        <v>79</v>
      </c>
      <c r="C13" s="41">
        <v>3548407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116</v>
      </c>
      <c r="C15" s="37">
        <f>C12-C13</f>
        <v>1947203.22560242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80</v>
      </c>
      <c r="C17" s="22"/>
      <c r="D17" s="23"/>
      <c r="E17" s="7"/>
    </row>
    <row r="18" spans="1:5" ht="15" customHeight="1" x14ac:dyDescent="0.25">
      <c r="A18" s="7"/>
      <c r="B18" s="40" t="s">
        <v>111</v>
      </c>
      <c r="C18" s="41">
        <v>1494512</v>
      </c>
      <c r="D18" s="42" t="s">
        <v>31</v>
      </c>
      <c r="E18" s="7"/>
    </row>
    <row r="19" spans="1:5" ht="15" customHeight="1" x14ac:dyDescent="0.25">
      <c r="A19" s="7"/>
      <c r="B19" s="21" t="s">
        <v>124</v>
      </c>
      <c r="C19" s="37">
        <f>C15+C18</f>
        <v>3441715.22560242</v>
      </c>
      <c r="D19" s="23" t="s">
        <v>31</v>
      </c>
      <c r="E19" s="7"/>
    </row>
    <row r="20" spans="1:5" ht="43.5" customHeight="1" x14ac:dyDescent="0.25">
      <c r="A20" s="7"/>
      <c r="B20" s="45" t="s">
        <v>125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126</v>
      </c>
      <c r="C22" s="22"/>
      <c r="D22" s="23"/>
      <c r="E22" s="7"/>
    </row>
    <row r="23" spans="1:5" ht="26.25" x14ac:dyDescent="0.25">
      <c r="A23" s="7"/>
      <c r="B23" s="48" t="s">
        <v>127</v>
      </c>
      <c r="C23" s="49">
        <f>100*1494512/(4950659+32610)</f>
        <v>29.990594527407612</v>
      </c>
      <c r="D23" s="42" t="s">
        <v>128</v>
      </c>
      <c r="E23" s="7"/>
    </row>
    <row r="24" spans="1:5" ht="26.25" x14ac:dyDescent="0.25">
      <c r="A24" s="7"/>
      <c r="B24" s="48" t="s">
        <v>129</v>
      </c>
      <c r="C24" s="49">
        <f>C19/C12*100</f>
        <v>62.626625330313423</v>
      </c>
      <c r="D24" s="42" t="s">
        <v>128</v>
      </c>
      <c r="E24" s="7"/>
    </row>
    <row r="25" spans="1:5" ht="56.25" customHeight="1" x14ac:dyDescent="0.25">
      <c r="A25" s="7"/>
      <c r="B25" s="50" t="s">
        <v>130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c29ik1aTkFi99wYD6NV1LOv+HemBecyUFelwmFLKBJC/U6XtY1ql6IN7IOgYRpVaK5Lg3+G7VZr8k9Ru/xFMng==" saltValue="nZa5hCaTb+3frKLo0EGja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81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119</v>
      </c>
      <c r="C8" s="56"/>
      <c r="D8" s="57"/>
      <c r="E8" s="53"/>
    </row>
    <row r="9" spans="1:5" ht="15" customHeight="1" x14ac:dyDescent="0.25">
      <c r="A9" s="53"/>
      <c r="B9" s="58" t="s">
        <v>107</v>
      </c>
      <c r="C9" s="59">
        <v>3520050.9585965481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11393.639422999999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-60034.558166332325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230154.48564226821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3701564.525495484</v>
      </c>
      <c r="D16" s="67" t="s">
        <v>31</v>
      </c>
      <c r="E16" s="53"/>
    </row>
    <row r="17" spans="1:5" ht="15" customHeight="1" x14ac:dyDescent="0.25">
      <c r="A17" s="53"/>
      <c r="B17" s="68" t="s">
        <v>108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-253298.58318057377</v>
      </c>
      <c r="D19" s="73" t="s">
        <v>31</v>
      </c>
      <c r="E19" s="53"/>
    </row>
    <row r="20" spans="1:5" ht="15" customHeight="1" x14ac:dyDescent="0.25">
      <c r="A20" s="53"/>
      <c r="B20" s="58" t="s">
        <v>109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-175006</v>
      </c>
      <c r="D21" s="69" t="s">
        <v>31</v>
      </c>
      <c r="E21" s="53"/>
    </row>
    <row r="22" spans="1:5" ht="15" customHeight="1" x14ac:dyDescent="0.25">
      <c r="A22" s="53"/>
      <c r="B22" s="55" t="s">
        <v>134</v>
      </c>
      <c r="C22" s="74">
        <v>3273259.9423149102</v>
      </c>
      <c r="D22" s="57" t="s">
        <v>31</v>
      </c>
      <c r="E22" s="53"/>
    </row>
    <row r="23" spans="1:5" ht="30" customHeight="1" x14ac:dyDescent="0.25">
      <c r="A23" s="53"/>
      <c r="B23" s="75" t="s">
        <v>120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77bLayaLP277RuwoKq9HQWxBDcSi8AXAvo1PjeoWBbhU+guqaB0SSq1H+D+0Hn0MAaGpj6eBNWtg4nrbuWZ11w==" saltValue="W76fLWIoFxjH2mBU7h6H2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82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3701564.525495484</v>
      </c>
      <c r="D9" s="42" t="s">
        <v>31</v>
      </c>
      <c r="E9" s="7"/>
    </row>
    <row r="10" spans="1:5" ht="15" customHeight="1" x14ac:dyDescent="0.25">
      <c r="A10" s="7"/>
      <c r="B10" s="84" t="s">
        <v>83</v>
      </c>
      <c r="C10" s="2">
        <f>SUM('1. Økonomisk ramme 2027'!C10:C13)</f>
        <v>15334.769527</v>
      </c>
      <c r="D10" s="42" t="s">
        <v>31</v>
      </c>
      <c r="E10" s="7"/>
    </row>
    <row r="11" spans="1:5" ht="15" customHeight="1" x14ac:dyDescent="0.25">
      <c r="A11" s="7"/>
      <c r="B11" s="84" t="s">
        <v>84</v>
      </c>
      <c r="C11" s="2">
        <f>SUM(C9:C10)</f>
        <v>3716899.2950224839</v>
      </c>
      <c r="D11" s="42" t="s">
        <v>31</v>
      </c>
      <c r="E11" s="7"/>
    </row>
    <row r="12" spans="1:5" ht="15" customHeight="1" x14ac:dyDescent="0.25">
      <c r="A12" s="7"/>
      <c r="B12" s="21" t="s">
        <v>85</v>
      </c>
      <c r="C12" s="37">
        <f>-C11*'8. Nøgletal'!C14</f>
        <v>-63187.288015382233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CDgiaBfJjl+Qgw2+f4gtSgVdlLeY2/JopWcUNyhSfP7oCjb7TjXUXyiGM89m+c07lT9gIyjBDUpontvd/+yueA==" saltValue="DDA+GssP7Y5ZFUCoUuch1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86</v>
      </c>
      <c r="C8" s="86"/>
      <c r="D8" s="87"/>
      <c r="E8" s="7"/>
    </row>
    <row r="9" spans="1:5" ht="15" customHeight="1" x14ac:dyDescent="0.25">
      <c r="A9" s="7"/>
      <c r="B9" s="88" t="s">
        <v>121</v>
      </c>
      <c r="C9" s="29">
        <f>'5.1.a. § 10-tillæg'!E9</f>
        <v>0</v>
      </c>
      <c r="D9" s="42" t="s">
        <v>31</v>
      </c>
      <c r="E9" s="7"/>
    </row>
    <row r="10" spans="1:5" ht="15" customHeight="1" x14ac:dyDescent="0.25">
      <c r="A10" s="7"/>
      <c r="B10" s="88" t="s">
        <v>122</v>
      </c>
      <c r="C10" s="29">
        <f>'5.1.a. § 10-tillæg'!E10</f>
        <v>862.58617942000001</v>
      </c>
      <c r="D10" s="42" t="s">
        <v>31</v>
      </c>
      <c r="E10" s="7"/>
    </row>
    <row r="11" spans="1:5" ht="15" customHeight="1" x14ac:dyDescent="0.25">
      <c r="A11" s="7"/>
      <c r="B11" s="88" t="s">
        <v>133</v>
      </c>
      <c r="C11" s="89">
        <v>516920</v>
      </c>
      <c r="D11" s="42" t="s">
        <v>31</v>
      </c>
      <c r="E11" s="7"/>
    </row>
    <row r="12" spans="1:5" ht="15" customHeight="1" x14ac:dyDescent="0.25">
      <c r="A12" s="7"/>
      <c r="B12" s="88"/>
      <c r="C12" s="89"/>
      <c r="D12" s="42" t="s">
        <v>31</v>
      </c>
      <c r="E12" s="7"/>
    </row>
    <row r="13" spans="1:5" ht="15" customHeight="1" x14ac:dyDescent="0.25">
      <c r="A13" s="7"/>
      <c r="B13" s="90"/>
      <c r="C13" s="89"/>
      <c r="D13" s="42" t="s">
        <v>31</v>
      </c>
      <c r="E13" s="7"/>
    </row>
    <row r="14" spans="1:5" ht="15" customHeight="1" x14ac:dyDescent="0.25">
      <c r="A14" s="7"/>
      <c r="B14" s="90"/>
      <c r="C14" s="89"/>
      <c r="D14" s="42" t="s">
        <v>31</v>
      </c>
      <c r="E14" s="7"/>
    </row>
    <row r="15" spans="1:5" ht="15" customHeight="1" x14ac:dyDescent="0.25">
      <c r="A15" s="7"/>
      <c r="B15" s="90"/>
      <c r="C15" s="89"/>
      <c r="D15" s="42" t="s">
        <v>31</v>
      </c>
      <c r="E15" s="7"/>
    </row>
    <row r="16" spans="1:5" ht="15" customHeight="1" x14ac:dyDescent="0.25">
      <c r="A16" s="7"/>
      <c r="B16" s="90"/>
      <c r="C16" s="89"/>
      <c r="D16" s="42" t="s">
        <v>31</v>
      </c>
      <c r="E16" s="7"/>
    </row>
    <row r="17" spans="1:5" ht="15" customHeight="1" x14ac:dyDescent="0.25">
      <c r="A17" s="7"/>
      <c r="B17" s="90"/>
      <c r="C17" s="89"/>
      <c r="D17" s="42" t="s">
        <v>31</v>
      </c>
      <c r="E17" s="7"/>
    </row>
    <row r="18" spans="1:5" ht="15" customHeight="1" x14ac:dyDescent="0.25">
      <c r="A18" s="7"/>
      <c r="B18" s="90"/>
      <c r="C18" s="89"/>
      <c r="D18" s="42" t="s">
        <v>31</v>
      </c>
      <c r="E18" s="7"/>
    </row>
    <row r="19" spans="1:5" ht="15" customHeight="1" x14ac:dyDescent="0.25">
      <c r="A19" s="7"/>
      <c r="B19" s="90"/>
      <c r="C19" s="89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1">
        <f>SUM(C9:C19)</f>
        <v>517782.58617942</v>
      </c>
      <c r="D20" s="92" t="s">
        <v>31</v>
      </c>
      <c r="E20" s="7"/>
    </row>
    <row r="21" spans="1:5" ht="15" customHeight="1" x14ac:dyDescent="0.25">
      <c r="A21" s="7"/>
      <c r="B21" s="93"/>
      <c r="C21" s="94"/>
      <c r="D21" s="94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26.25" customHeight="1" x14ac:dyDescent="0.25">
      <c r="A24" s="7"/>
      <c r="B24" s="95" t="s">
        <v>48</v>
      </c>
      <c r="C24" s="96">
        <v>0</v>
      </c>
      <c r="D24" s="97" t="s">
        <v>31</v>
      </c>
      <c r="E24" s="7"/>
    </row>
    <row r="25" spans="1:5" ht="15" customHeight="1" x14ac:dyDescent="0.25">
      <c r="A25" s="7"/>
      <c r="B25" s="21" t="s">
        <v>46</v>
      </c>
      <c r="C25" s="91">
        <f>SUM(C23:C24)</f>
        <v>0</v>
      </c>
      <c r="D25" s="92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va6mYuA0OzMVNdPfzGMze+vxypEMJRjuuPmeWjJgWZ8rUiqiA5GTPnManB2fuZwvlUOeZ7iYOeBbMlRone1eMQ==" saltValue="8LGRPZIke4cfWx2itNXtd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5703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87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8" t="s">
        <v>110</v>
      </c>
      <c r="C8" s="99" t="s">
        <v>88</v>
      </c>
      <c r="D8" s="100" t="s">
        <v>89</v>
      </c>
      <c r="E8" s="100" t="s">
        <v>90</v>
      </c>
      <c r="F8" s="23"/>
      <c r="G8" s="7"/>
    </row>
    <row r="9" spans="1:7" ht="15" customHeight="1" x14ac:dyDescent="0.25">
      <c r="A9" s="7"/>
      <c r="B9" s="88" t="s">
        <v>121</v>
      </c>
      <c r="C9" s="29">
        <v>1566004.6297594199</v>
      </c>
      <c r="D9" s="29">
        <v>1468197</v>
      </c>
      <c r="E9" s="29">
        <f>MAX(D9-C9,0)</f>
        <v>0</v>
      </c>
      <c r="F9" s="42" t="s">
        <v>31</v>
      </c>
      <c r="G9" s="7"/>
    </row>
    <row r="10" spans="1:7" ht="15" customHeight="1" x14ac:dyDescent="0.25">
      <c r="A10" s="7"/>
      <c r="B10" s="88" t="s">
        <v>122</v>
      </c>
      <c r="C10" s="29">
        <v>5323.41382058</v>
      </c>
      <c r="D10" s="29">
        <v>6186</v>
      </c>
      <c r="E10" s="29">
        <f t="shared" ref="E10:E19" si="0">MAX(D10-C10,0)</f>
        <v>862.58617942000001</v>
      </c>
      <c r="F10" s="42" t="s">
        <v>31</v>
      </c>
      <c r="G10" s="7"/>
    </row>
    <row r="11" spans="1:7" ht="15" hidden="1" customHeight="1" x14ac:dyDescent="0.25">
      <c r="A11" s="7"/>
      <c r="B11" s="88"/>
      <c r="C11" s="29"/>
      <c r="D11" s="29"/>
      <c r="E11" s="29">
        <f t="shared" si="0"/>
        <v>0</v>
      </c>
      <c r="F11" s="42" t="s">
        <v>31</v>
      </c>
      <c r="G11" s="7"/>
    </row>
    <row r="12" spans="1:7" ht="15" hidden="1" customHeight="1" x14ac:dyDescent="0.25">
      <c r="A12" s="7"/>
      <c r="B12" s="88"/>
      <c r="C12" s="29"/>
      <c r="D12" s="29"/>
      <c r="E12" s="29">
        <f t="shared" si="0"/>
        <v>0</v>
      </c>
      <c r="F12" s="42" t="s">
        <v>31</v>
      </c>
      <c r="G12" s="7"/>
    </row>
    <row r="13" spans="1:7" ht="15" hidden="1" customHeight="1" x14ac:dyDescent="0.25">
      <c r="A13" s="7"/>
      <c r="B13" s="90"/>
      <c r="C13" s="29"/>
      <c r="D13" s="29"/>
      <c r="E13" s="29">
        <f t="shared" si="0"/>
        <v>0</v>
      </c>
      <c r="F13" s="42" t="s">
        <v>31</v>
      </c>
      <c r="G13" s="7"/>
    </row>
    <row r="14" spans="1:7" ht="15" hidden="1" customHeight="1" x14ac:dyDescent="0.25">
      <c r="A14" s="7"/>
      <c r="B14" s="90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90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90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90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90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90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1"/>
      <c r="D20" s="91"/>
      <c r="E20" s="91"/>
      <c r="F20" s="92"/>
      <c r="G20" s="7"/>
    </row>
    <row r="21" spans="1:7" ht="39.75" customHeight="1" x14ac:dyDescent="0.25">
      <c r="A21" s="7"/>
      <c r="B21" s="45" t="s">
        <v>91</v>
      </c>
      <c r="C21" s="46"/>
      <c r="D21" s="46"/>
      <c r="E21" s="46"/>
      <c r="F21" s="47"/>
      <c r="G21" s="7"/>
    </row>
    <row r="22" spans="1:7" ht="15" customHeight="1" x14ac:dyDescent="0.25">
      <c r="A22" s="7"/>
      <c r="B22" s="101"/>
      <c r="C22" s="94"/>
      <c r="D22" s="94"/>
      <c r="E22" s="94"/>
      <c r="F22" s="94"/>
      <c r="G22" s="7"/>
    </row>
    <row r="23" spans="1:7" ht="15" customHeight="1" x14ac:dyDescent="0.25">
      <c r="A23" s="7"/>
      <c r="B23" s="101"/>
      <c r="C23" s="94"/>
      <c r="D23" s="94"/>
      <c r="E23" s="94"/>
      <c r="F23" s="94"/>
      <c r="G23" s="7"/>
    </row>
  </sheetData>
  <sheetProtection algorithmName="SHA-512" hashValue="VtEJZEwsdubl2KGdcZMekaTSwERwNDMN+/n5vvFvNKoIrtO0zVRM3cQnBtuE8BRW99dYx2PJ9o/yxJ92EqQRVw==" saltValue="pEb808BoF75BwfkNZZeKs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131</v>
      </c>
      <c r="C10" s="29">
        <v>14630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5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5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5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5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5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92</v>
      </c>
      <c r="C18" s="91">
        <f>SUM(C10:C17)</f>
        <v>14630</v>
      </c>
      <c r="D18" s="92" t="s">
        <v>31</v>
      </c>
      <c r="E18" s="91">
        <f>SUM(E10:E17)</f>
        <v>0</v>
      </c>
      <c r="F18" s="92" t="s">
        <v>31</v>
      </c>
      <c r="G18" s="7"/>
    </row>
    <row r="19" spans="1:7" ht="15" customHeight="1" x14ac:dyDescent="0.25">
      <c r="A19" s="7"/>
      <c r="B19" s="105" t="s">
        <v>35</v>
      </c>
      <c r="C19" s="29">
        <f>-C18*'8. Nøgletal'!C14</f>
        <v>-248.71</v>
      </c>
      <c r="D19" s="42" t="s">
        <v>31</v>
      </c>
      <c r="E19" s="29">
        <f>-E18*'8. Nøgletal'!C14</f>
        <v>0</v>
      </c>
      <c r="F19" s="42" t="s">
        <v>31</v>
      </c>
      <c r="G19" s="7"/>
    </row>
    <row r="20" spans="1:7" ht="15" customHeight="1" x14ac:dyDescent="0.25">
      <c r="A20" s="7"/>
      <c r="B20" s="105" t="s">
        <v>36</v>
      </c>
      <c r="C20" s="29">
        <f>SUM(C18:C19)*'8. Nøgletal'!C9</f>
        <v>953.47952700000008</v>
      </c>
      <c r="D20" s="42" t="s">
        <v>31</v>
      </c>
      <c r="E20" s="29">
        <f>SUM(E18:E19)*'8. Nøgletal'!C9</f>
        <v>0</v>
      </c>
      <c r="F20" s="42" t="s">
        <v>31</v>
      </c>
      <c r="G20" s="7"/>
    </row>
    <row r="21" spans="1:7" ht="26.25" customHeight="1" x14ac:dyDescent="0.25">
      <c r="A21" s="7"/>
      <c r="B21" s="98" t="s">
        <v>93</v>
      </c>
      <c r="C21" s="91">
        <f>SUM(C18:C20)</f>
        <v>15334.769527</v>
      </c>
      <c r="D21" s="92" t="s">
        <v>31</v>
      </c>
      <c r="E21" s="91">
        <f>SUM(E18:E20)</f>
        <v>0</v>
      </c>
      <c r="F21" s="92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VQvPK7t2MnWRr2oqTeJg2ZX4ct6PHpKJRhs53IMiYPmqpLLaqrCPvfVYbbFde2Qkv42QXQBV90GiHCJolSvuKg==" saltValue="tSDwW2/AIfDqhLJbD6zFg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132</v>
      </c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94</v>
      </c>
      <c r="C13" s="91">
        <f>SUM(C10:C12)</f>
        <v>0</v>
      </c>
      <c r="D13" s="92" t="s">
        <v>31</v>
      </c>
      <c r="E13" s="91">
        <f>SUM(E10:E12)</f>
        <v>0</v>
      </c>
      <c r="F13" s="92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6"/>
      <c r="C15" s="106"/>
      <c r="D15" s="106"/>
      <c r="E15" s="106"/>
      <c r="F15" s="106"/>
      <c r="G15" s="7"/>
    </row>
  </sheetData>
  <sheetProtection algorithmName="SHA-512" hashValue="7cSgHCa8rGJLOG02NTnb7cJKBn/Yd8pQFIldGGdjrvVrRbraj9DnzSTmbOOn1IXvG68dxIH5SflpmQZjZlNqaw==" saltValue="n/lttEJ7L2YS7UppF+437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2026-08-20T14:30:53Z</dcterms:modified>
</cp:coreProperties>
</file>