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erteminde Forsyning - Vand AS (V11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<sst xmlns="http://schemas.openxmlformats.org/spreadsheetml/2006/main" count="591" uniqueCount="247">
  <si>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</si>
  <si>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</si>
  <si>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</si>
  <si>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</si>
  <si>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</si>
  <si>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</si>
  <si>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</si>
  <si>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</si>
  <si>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</si>
  <si>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</si>
  <si>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</si>
  <si>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</si>
  <si>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</si>
  <si>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</si>
  <si>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</si>
  <si>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</si>
  <si>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</si>
  <si>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</si>
  <si>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</si>
  <si>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</si>
  <si>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</si>
  <si>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</si>
  <si>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</si>
  <si>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</si>
  <si>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</si>
  <si>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</si>
  <si>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</si>
  <si>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</si>
  <si>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</si>
  <si>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</si>
  <si>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</si>
  <si>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</si>
  <si>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</si>
  <si>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</si>
  <si>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</si>
  <si>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</si>
  <si>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</si>
  <si>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</si>
  <si>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</si>
  <si>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</si>
  <si>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</si>
  <si>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</si>
  <si>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</si>
  <si>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</si>
  <si>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</si>
  <si>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</si>
  <si>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</si>
  <si>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</si>
  <si>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</si>
  <si>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</si>
  <si>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</si>
  <si>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</si>
  <si>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</si>
  <si>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</si>
  <si>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</si>
  <si>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</si>
  <si>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</si>
  <si>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</si>
  <si>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</si>
  <si>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</si>
  <si>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</si>
  <si>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</si>
  <si>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</si>
  <si>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</si>
  <si>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</si>
  <si>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</si>
  <si>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</si>
  <si>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</si>
  <si>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</si>
  <si>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</si>
  <si>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</si>
  <si>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</si>
  <si>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</si>
  <si>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</si>
  <si>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</si>
  <si>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</si>
  <si>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</si>
  <si>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</si>
  <si>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</si>
  <si>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</si>
  <si>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</si>
  <si>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</si>
  <si>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</si>
  <si>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</si>
  <si>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</si>
  <si>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</si>
  <si>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</si>
  <si>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</si>
  <si>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</si>
  <si>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</si>
  <si>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</si>
  <si>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</si>
  <si>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</si>
  <si>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</si>
  <si>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</si>
  <si>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</si>
  <si>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</si>
  <si>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</si>
  <si>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</si>
  <si>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</si>
  <si>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</si>
  <si>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</si>
  <si>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</si>
  <si>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</si>
  <si>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</si>
  <si>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</si>
  <si>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</si>
  <si>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</si>
  <si>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</si>
  <si>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</si>
  <si>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</si>
  <si>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</si>
  <si>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</si>
  <si>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</si>
  <si>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</si>
  <si>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</si>
  <si>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</si>
  <si>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</si>
  <si>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</si>
  <si>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</si>
  <si>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</si>
  <si>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</si>
  <si>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</si>
  <si>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</si>
  <si>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</si>
  <si>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</si>
  <si>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</si>
  <si>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</si>
  <si>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</si>
  <si>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</si>
  <si>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</si>
  <si>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</si>
  <si>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</si>
  <si>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</si>
  <si>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</si>
  <si>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</si>
  <si>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</si>
  <si>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</si>
  <si>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</si>
  <si>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</si>
  <si>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</si>
  <si>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</si>
  <si>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</si>
  <si>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</si>
  <si>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</si>
  <si>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</si>
  <si>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</si>
  <si>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</si>
  <si>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</si>
  <si>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</si>
  <si>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</si>
  <si>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</si>
  <si>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</si>
  <si>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</si>
  <si>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</si>
  <si>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</si>
  <si>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</si>
  <si>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</si>
  <si>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</si>
  <si>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</si>
  <si>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</si>
  <si>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</si>
  <si>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</si>
  <si>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</si>
  <si>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</si>
  <si>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</si>
  <si>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</si>
  <si>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</si>
  <si>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</si>
  <si>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</si>
  <si>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</si>
  <si>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</si>
  <si>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</si>
  <si>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</si>
  <si>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</si>
  <si>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</si>
  <si>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</si>
  <si>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</si>
  <si>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</si>
  <si>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</si>
  <si>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</si>
  <si>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</si>
  <si>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</si>
  <si>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</si>
  <si>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</si>
  <si>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</si>
  <si>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</si>
  <si>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</si>
  <si>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</si>
  <si>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</si>
  <si>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</si>
  <si>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</si>
  <si>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</si>
  <si>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</si>
  <si>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</si>
  <si>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</si>
  <si>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</si>
  <si>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</si>
  <si>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</si>
  <si>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</si>
  <si>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</si>
  <si>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</si>
  <si>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</si>
  <si>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</si>
  <si>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</si>
  <si>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</si>
  <si>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</si>
  <si>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</si>
  <si>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</si>
  <si>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</si>
  <si>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</si>
  <si>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</si>
  <si>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</si>
  <si>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</si>
  <si>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</si>
  <si>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</si>
  <si>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</si>
  <si>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</si>
  <si>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</si>
  <si>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</si>
  <si>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</si>
  <si>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</si>
  <si>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</si>
  <si>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</si>
  <si>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</si>
  <si>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</si>
  <si>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</si>
  <si>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</si>
  <si>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</si>
  <si>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</si>
  <si>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</si>
  <si>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</si>
  <si>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</si>
  <si>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</si>
  <si>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</si>
  <si>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</si>
  <si>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</si>
  <si>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</si>
  <si>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</si>
  <si>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tilknyttet virksomhed</t>
  </si>
  <si>
    <t>Ingen bortfald eller nedsættelse</t>
  </si>
  <si>
    <t>Nye regler for kvalitetskrav af vand</t>
  </si>
  <si>
    <t>Ingen engansgtillæg</t>
  </si>
  <si>
    <t>Økonomisk ramme for 2024</t>
  </si>
  <si>
    <t>Yderligere opkrævningsret efter § 17, stk. 10 - 2017</t>
  </si>
  <si>
    <t>Yderligere opkrævningsret efter § 17, stk. 10 - 2018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</si>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</sst>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2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2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2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2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2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2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2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140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168</v>
      </c>
      <c r="C8" s="96"/>
      <c r="D8" s="97"/>
      <c r="E8" s="1"/>
      <c r="F8" s="1"/>
    </row>
    <row r="9" spans="1:6" ht="15" customHeight="1" x14ac:dyDescent="0.25">
      <c r="A9" s="1"/>
      <c r="B9" s="48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1" t="s">
        <v>234</v>
      </c>
      <c r="C10" s="9">
        <v>5644316</v>
      </c>
      <c r="D10" s="14" t="s">
        <v>3</v>
      </c>
      <c r="E10" s="1"/>
      <c r="F10" s="1"/>
    </row>
    <row r="11" spans="1:6" ht="15" customHeight="1" x14ac:dyDescent="0.25">
      <c r="A11" s="1"/>
      <c r="B11" s="51" t="s">
        <v>235</v>
      </c>
      <c r="C11" s="9">
        <v>53254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2243680</v>
      </c>
      <c r="D12" s="14" t="s">
        <v>3</v>
      </c>
      <c r="E12" s="1"/>
      <c r="F12" s="1"/>
    </row>
    <row r="13" spans="1:6" x14ac:dyDescent="0.25">
      <c r="A13" s="1"/>
      <c r="B13" s="51" t="s">
        <v>237</v>
      </c>
      <c r="C13" s="9">
        <v>80944</v>
      </c>
      <c r="D13" s="14" t="s">
        <v>3</v>
      </c>
      <c r="E13" s="1"/>
      <c r="F13" s="1"/>
    </row>
    <row r="14" spans="1:6" x14ac:dyDescent="0.25">
      <c r="A14" s="1"/>
      <c r="B14" s="51" t="s">
        <v>238</v>
      </c>
      <c r="C14" s="9">
        <v>93610</v>
      </c>
      <c r="D14" s="14" t="s">
        <v>3</v>
      </c>
      <c r="E14" s="1"/>
      <c r="F14" s="1"/>
    </row>
    <row r="15" spans="1:6" x14ac:dyDescent="0.25">
      <c r="A15" s="1"/>
      <c r="B15" s="43" t="s">
        <v>169</v>
      </c>
      <c r="C15" s="12">
        <f>SUM(C10:C14)</f>
        <v>8115804</v>
      </c>
      <c r="D15" s="13" t="s">
        <v>3</v>
      </c>
      <c r="E15" s="1"/>
      <c r="F15" s="1"/>
    </row>
    <row r="16" spans="1:6" x14ac:dyDescent="0.25">
      <c r="A16" s="1"/>
      <c r="B16" s="43" t="s">
        <v>170</v>
      </c>
      <c r="C16" s="12">
        <f>C15*(1+'Fane 12. Nøgletal'!C13)^2</f>
        <v>8315037.5738673601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25">
      <c r="A3" s="1"/>
      <c r="B3" s="91"/>
      <c r="C3" s="91"/>
      <c r="D3" s="91"/>
      <c r="E3" s="91"/>
      <c r="F3" s="91"/>
      <c r="G3" s="1"/>
    </row>
    <row r="4" spans="1:7" ht="15" customHeight="1" x14ac:dyDescent="0.2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25">
      <c r="A5" s="1"/>
      <c r="B5" s="98" t="s">
        <v>37</v>
      </c>
      <c r="C5" s="99"/>
      <c r="D5" s="100"/>
      <c r="E5" s="9">
        <v>-395960.8783333333</v>
      </c>
      <c r="F5" s="14" t="s">
        <v>3</v>
      </c>
      <c r="G5" s="1"/>
    </row>
    <row r="6" spans="1:7" ht="15" customHeight="1" x14ac:dyDescent="0.25">
      <c r="A6" s="1"/>
      <c r="B6" s="98" t="s">
        <v>38</v>
      </c>
      <c r="C6" s="99"/>
      <c r="D6" s="100"/>
      <c r="E6" s="9">
        <v>3229339.5036159977</v>
      </c>
      <c r="F6" s="14" t="s">
        <v>3</v>
      </c>
      <c r="G6" s="1"/>
    </row>
    <row r="7" spans="1:7" ht="15" customHeight="1" x14ac:dyDescent="0.25">
      <c r="A7" s="1"/>
      <c r="B7" s="106" t="s">
        <v>131</v>
      </c>
      <c r="C7" s="107"/>
      <c r="D7" s="108"/>
      <c r="E7" s="10">
        <f>SUM(E5:E6)</f>
        <v>2833378.6252826643</v>
      </c>
      <c r="F7" s="17" t="s">
        <v>3</v>
      </c>
      <c r="G7" s="1"/>
    </row>
    <row r="8" spans="1:7" ht="15" customHeight="1" x14ac:dyDescent="0.25">
      <c r="A8" s="1"/>
      <c r="B8" s="43"/>
      <c r="C8" s="44"/>
      <c r="D8" s="44"/>
      <c r="E8" s="44"/>
      <c r="F8" s="20"/>
      <c r="G8" s="1"/>
    </row>
    <row r="9" spans="1:7" ht="28.5" customHeight="1" x14ac:dyDescent="0.2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5" t="s">
        <v>116</v>
      </c>
      <c r="C11" s="96"/>
      <c r="D11" s="96"/>
      <c r="E11" s="96"/>
      <c r="F11" s="97"/>
      <c r="G11" s="1"/>
    </row>
    <row r="12" spans="1:7" x14ac:dyDescent="0.25">
      <c r="A12" s="1"/>
      <c r="B12" s="98" t="s">
        <v>117</v>
      </c>
      <c r="C12" s="99"/>
      <c r="D12" s="100"/>
      <c r="E12" s="9">
        <v>19236706.29536644</v>
      </c>
      <c r="F12" s="14" t="s">
        <v>3</v>
      </c>
      <c r="G12" s="1"/>
    </row>
    <row r="13" spans="1:7" x14ac:dyDescent="0.25">
      <c r="A13" s="1"/>
      <c r="B13" s="98" t="s">
        <v>118</v>
      </c>
      <c r="C13" s="99"/>
      <c r="D13" s="100"/>
      <c r="E13" s="9">
        <v>16510385</v>
      </c>
      <c r="F13" s="14" t="s">
        <v>3</v>
      </c>
      <c r="G13" s="1"/>
    </row>
    <row r="14" spans="1:7" x14ac:dyDescent="0.2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25">
      <c r="A15" s="1"/>
      <c r="B15" s="106" t="s">
        <v>208</v>
      </c>
      <c r="C15" s="107"/>
      <c r="D15" s="108"/>
      <c r="E15" s="10">
        <f>E12-(E13-E14)</f>
        <v>2726321.29536644</v>
      </c>
      <c r="F15" s="17" t="s">
        <v>3</v>
      </c>
      <c r="G15" s="1"/>
    </row>
    <row r="16" spans="1:7" x14ac:dyDescent="0.25">
      <c r="A16" s="1"/>
      <c r="B16" s="43"/>
      <c r="C16" s="44"/>
      <c r="D16" s="44"/>
      <c r="E16" s="44"/>
      <c r="F16" s="20"/>
      <c r="G16" s="1"/>
    </row>
    <row r="17" spans="1:7" ht="30" customHeight="1" x14ac:dyDescent="0.2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5" t="s">
        <v>50</v>
      </c>
      <c r="C19" s="96"/>
      <c r="D19" s="96"/>
      <c r="E19" s="96"/>
      <c r="F19" s="97"/>
      <c r="G19" s="1"/>
    </row>
    <row r="20" spans="1:7" x14ac:dyDescent="0.25">
      <c r="A20" s="1"/>
      <c r="B20" s="98" t="s">
        <v>51</v>
      </c>
      <c r="C20" s="99"/>
      <c r="D20" s="100"/>
      <c r="E20" s="9">
        <v>17478336.9273206</v>
      </c>
      <c r="F20" s="14" t="s">
        <v>3</v>
      </c>
      <c r="G20" s="1"/>
    </row>
    <row r="21" spans="1:7" x14ac:dyDescent="0.25">
      <c r="A21" s="1"/>
      <c r="B21" s="98" t="s">
        <v>52</v>
      </c>
      <c r="C21" s="99"/>
      <c r="D21" s="100"/>
      <c r="E21" s="9">
        <v>18131661</v>
      </c>
      <c r="F21" s="14" t="s">
        <v>3</v>
      </c>
      <c r="G21" s="1"/>
    </row>
    <row r="22" spans="1:7" x14ac:dyDescent="0.2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25">
      <c r="A23" s="1"/>
      <c r="B23" s="106" t="s">
        <v>209</v>
      </c>
      <c r="C23" s="107"/>
      <c r="D23" s="108"/>
      <c r="E23" s="10">
        <f>E20-(E21-E22)</f>
        <v>-653324.07267940044</v>
      </c>
      <c r="F23" s="17" t="s">
        <v>3</v>
      </c>
      <c r="G23" s="1"/>
    </row>
    <row r="24" spans="1:7" x14ac:dyDescent="0.25">
      <c r="A24" s="1"/>
      <c r="B24" s="43"/>
      <c r="C24" s="44"/>
      <c r="D24" s="44"/>
      <c r="E24" s="44"/>
      <c r="F24" s="20"/>
      <c r="G24" s="1"/>
    </row>
    <row r="25" spans="1:7" ht="28.5" customHeight="1" x14ac:dyDescent="0.2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5" t="s">
        <v>200</v>
      </c>
      <c r="C27" s="96"/>
      <c r="D27" s="96"/>
      <c r="E27" s="96"/>
      <c r="F27" s="97"/>
      <c r="G27" s="1"/>
    </row>
    <row r="28" spans="1:7" x14ac:dyDescent="0.25">
      <c r="A28" s="1"/>
      <c r="B28" s="98" t="s">
        <v>201</v>
      </c>
      <c r="C28" s="99"/>
      <c r="D28" s="100"/>
      <c r="E28" s="9">
        <v>18473993.196761739</v>
      </c>
      <c r="F28" s="14" t="s">
        <v>3</v>
      </c>
      <c r="G28" s="1"/>
    </row>
    <row r="29" spans="1:7" x14ac:dyDescent="0.25">
      <c r="A29" s="1"/>
      <c r="B29" s="98" t="s">
        <v>202</v>
      </c>
      <c r="C29" s="99"/>
      <c r="D29" s="100"/>
      <c r="E29" s="9">
        <v>19728878</v>
      </c>
      <c r="F29" s="14" t="s">
        <v>3</v>
      </c>
      <c r="G29" s="1"/>
    </row>
    <row r="30" spans="1:7" x14ac:dyDescent="0.2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25">
      <c r="A31" s="1"/>
      <c r="B31" s="106" t="s">
        <v>210</v>
      </c>
      <c r="C31" s="107"/>
      <c r="D31" s="108"/>
      <c r="E31" s="10">
        <f>E28-(E29-E30)</f>
        <v>-1254884.8032382615</v>
      </c>
      <c r="F31" s="17" t="s">
        <v>3</v>
      </c>
      <c r="G31" s="1"/>
    </row>
    <row r="32" spans="1:7" x14ac:dyDescent="0.25">
      <c r="A32" s="1"/>
      <c r="B32" s="43"/>
      <c r="C32" s="44"/>
      <c r="D32" s="44"/>
      <c r="E32" s="44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5" t="s">
        <v>125</v>
      </c>
      <c r="C34" s="96"/>
      <c r="D34" s="96"/>
      <c r="E34" s="96"/>
      <c r="F34" s="97"/>
      <c r="G34" s="1"/>
    </row>
    <row r="35" spans="1:7" x14ac:dyDescent="0.25">
      <c r="A35" s="1"/>
      <c r="B35" s="109" t="s">
        <v>244</v>
      </c>
      <c r="C35" s="110"/>
      <c r="D35" s="111"/>
      <c r="E35" s="9">
        <v>1</v>
      </c>
      <c r="F35" s="14"/>
      <c r="G35" s="1"/>
    </row>
    <row r="36" spans="1:7" x14ac:dyDescent="0.25">
      <c r="A36" s="1"/>
      <c r="B36" s="109" t="s">
        <v>245</v>
      </c>
      <c r="C36" s="110"/>
      <c r="D36" s="111"/>
      <c r="E36" s="9">
        <v>0</v>
      </c>
      <c r="F36" s="14"/>
      <c r="G36" s="1"/>
    </row>
    <row r="37" spans="1:7" x14ac:dyDescent="0.2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2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2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EH2W2o0qiBhoDfdWZIAnGWk6nNRSRvitCJ+fLljNxqjtSDEJgZ3Lx/2rNT/OlZV+NuEI7p+gvKHC/0MddaLRDA==" saltValue="q62CDllw/BO43A0N248FD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25">
      <c r="A10" s="1"/>
      <c r="B10" s="39" t="s">
        <v>246</v>
      </c>
      <c r="C10" s="40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1" t="s">
        <v>241</v>
      </c>
      <c r="C11" s="22">
        <v>185518</v>
      </c>
      <c r="D11" s="14" t="s">
        <v>3</v>
      </c>
      <c r="E11" s="9">
        <v>185518</v>
      </c>
      <c r="F11" s="14" t="s">
        <v>3</v>
      </c>
      <c r="G11" s="1"/>
    </row>
    <row r="12" spans="1:7" x14ac:dyDescent="0.25">
      <c r="A12" s="1"/>
      <c r="B12" s="43" t="s">
        <v>48</v>
      </c>
      <c r="C12" s="12">
        <f>SUM(C10:C11)</f>
        <v>185518</v>
      </c>
      <c r="D12" s="13" t="s">
        <v>3</v>
      </c>
      <c r="E12" s="12">
        <f>SUM(E10:E11)</f>
        <v>185518</v>
      </c>
      <c r="F12" s="13" t="s">
        <v>3</v>
      </c>
      <c r="G12" s="1"/>
    </row>
    <row r="13" spans="1:7" x14ac:dyDescent="0.25">
      <c r="A13" s="1"/>
      <c r="B13" s="43" t="s">
        <v>173</v>
      </c>
      <c r="C13" s="12">
        <f>C12*(1+'Fane 12. Nøgletal'!C13)</f>
        <v>187781.31959999999</v>
      </c>
      <c r="D13" s="13" t="s">
        <v>3</v>
      </c>
      <c r="E13" s="12">
        <f>E12*(1+'Fane 12. Nøgletal'!C13)</f>
        <v>187781.31959999999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1HDLscV9F6wsNUpt4ocYXxmnq2qOaOqBhVMq5Wn2TBCq47XSed/cqf4ZdkGkU8MUd4nZ40fXIBNu0pbQ/guoA==" saltValue="BY4fmZg8I8wZtI9eNrj/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119</v>
      </c>
      <c r="C8" s="96"/>
      <c r="D8" s="96"/>
      <c r="E8" s="96"/>
      <c r="F8" s="97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3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120</v>
      </c>
      <c r="C16" s="96"/>
      <c r="D16" s="96"/>
      <c r="E16" s="96"/>
      <c r="F16" s="97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34</v>
      </c>
      <c r="F17" s="46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3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121</v>
      </c>
      <c r="C24" s="96"/>
      <c r="D24" s="96"/>
      <c r="E24" s="96"/>
      <c r="F24" s="97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34</v>
      </c>
      <c r="F25" s="46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3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176</v>
      </c>
      <c r="C32" s="96"/>
      <c r="D32" s="96"/>
      <c r="E32" s="96"/>
      <c r="F32" s="97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34</v>
      </c>
      <c r="F33" s="46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3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zh5TBM3wkffv9Kawbodvk2ljmMicd0uzN4vftIlSj76DW5mFlBz4ZzC2tlvVoWZ3VyDgnPDtDOtb1sgcYnz3w==" saltValue="D/NKlv7ygGXrixGFboaHw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5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110</v>
      </c>
      <c r="C15" s="96"/>
      <c r="D15" s="96"/>
      <c r="E15" s="96"/>
      <c r="F15" s="97"/>
      <c r="G15" s="1"/>
    </row>
    <row r="16" spans="1:7" ht="26.25" x14ac:dyDescent="0.2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112</v>
      </c>
      <c r="C22" s="96"/>
      <c r="D22" s="96"/>
      <c r="E22" s="96"/>
      <c r="F22" s="97"/>
      <c r="G22" s="1"/>
    </row>
    <row r="23" spans="1:7" ht="26.25" x14ac:dyDescent="0.2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182</v>
      </c>
      <c r="C29" s="96"/>
      <c r="D29" s="96"/>
      <c r="E29" s="96"/>
      <c r="F29" s="97"/>
      <c r="G29" s="1"/>
    </row>
    <row r="30" spans="1:7" ht="26.25" x14ac:dyDescent="0.2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3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211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20"/>
      <c r="D8" s="1"/>
    </row>
    <row r="9" spans="1:4" x14ac:dyDescent="0.25">
      <c r="A9" s="1"/>
      <c r="B9" s="51" t="s">
        <v>141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5"/>
      <c r="C14" s="9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126</v>
      </c>
      <c r="C17" s="20"/>
      <c r="D17" s="1"/>
    </row>
    <row r="18" spans="1:4" x14ac:dyDescent="0.25">
      <c r="A18" s="1"/>
      <c r="B18" s="51" t="s">
        <v>143</v>
      </c>
      <c r="C18" s="23">
        <v>9.1000000000000004E-3</v>
      </c>
      <c r="D18" s="1"/>
    </row>
    <row r="19" spans="1:4" x14ac:dyDescent="0.25">
      <c r="A19" s="1"/>
      <c r="B19" s="51" t="s">
        <v>144</v>
      </c>
      <c r="C19" s="23">
        <v>1.77E-2</v>
      </c>
      <c r="D19" s="1"/>
    </row>
    <row r="20" spans="1:4" x14ac:dyDescent="0.25">
      <c r="A20" s="1"/>
      <c r="B20" s="51" t="s">
        <v>145</v>
      </c>
      <c r="C20" s="23">
        <v>8.6999999999999994E-3</v>
      </c>
      <c r="D20" s="1"/>
    </row>
    <row r="21" spans="1:4" x14ac:dyDescent="0.25">
      <c r="A21" s="1"/>
      <c r="B21" s="51" t="s">
        <v>146</v>
      </c>
      <c r="C21" s="36">
        <v>2.8400000000000002E-2</v>
      </c>
      <c r="D21" s="1"/>
    </row>
    <row r="22" spans="1:4" x14ac:dyDescent="0.25">
      <c r="A22" s="1"/>
      <c r="B22" s="51" t="s">
        <v>186</v>
      </c>
      <c r="C22" s="36">
        <v>2.75E-2</v>
      </c>
      <c r="D22" s="1"/>
    </row>
    <row r="23" spans="1:4" x14ac:dyDescent="0.25">
      <c r="A23" s="1"/>
      <c r="B23" s="43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3" t="s">
        <v>127</v>
      </c>
      <c r="C26" s="20"/>
      <c r="D26" s="1"/>
    </row>
    <row r="27" spans="1:4" x14ac:dyDescent="0.25">
      <c r="A27" s="1"/>
      <c r="B27" s="51" t="s">
        <v>147</v>
      </c>
      <c r="C27" s="26">
        <v>0.02</v>
      </c>
      <c r="D27" s="1"/>
    </row>
    <row r="28" spans="1:4" x14ac:dyDescent="0.25">
      <c r="A28" s="1"/>
      <c r="B28" s="43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161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x14ac:dyDescent="0.25">
      <c r="A9" s="1"/>
      <c r="B9" s="47" t="s">
        <v>25</v>
      </c>
      <c r="C9" s="7">
        <f>'Fane 3. Omkostninger i ØR2020'!E20</f>
        <v>10112381.883480607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187781.31959999999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187781.31959999999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127952.92317670339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-118968.8411496561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-131531.25595900742</v>
      </c>
      <c r="D19" s="8" t="s">
        <v>3</v>
      </c>
      <c r="E19" s="1"/>
    </row>
    <row r="20" spans="1:5" ht="17.100000000000001" customHeight="1" x14ac:dyDescent="0.25">
      <c r="A20" s="1"/>
      <c r="B20" s="52" t="s">
        <v>20</v>
      </c>
      <c r="C20" s="10">
        <f>SUM(C9:C19)</f>
        <v>10365397.348748645</v>
      </c>
      <c r="D20" s="11" t="s">
        <v>3</v>
      </c>
      <c r="E20" s="1"/>
    </row>
    <row r="21" spans="1:5" ht="15" customHeight="1" x14ac:dyDescent="0.25">
      <c r="A21" s="1"/>
      <c r="B21" s="43" t="s">
        <v>12</v>
      </c>
      <c r="C21" s="44"/>
      <c r="D21" s="20"/>
      <c r="E21" s="1"/>
    </row>
    <row r="22" spans="1:5" ht="15" customHeight="1" x14ac:dyDescent="0.25">
      <c r="A22" s="1"/>
      <c r="B22" s="45" t="s">
        <v>12</v>
      </c>
      <c r="C22" s="10">
        <f>'Fane 6. Ikke-påvirkelige omk.'!C16</f>
        <v>8315037.5738673601</v>
      </c>
      <c r="D22" s="11" t="s">
        <v>3</v>
      </c>
      <c r="E22" s="1"/>
    </row>
    <row r="23" spans="1:5" ht="15" customHeight="1" x14ac:dyDescent="0.25">
      <c r="A23" s="1"/>
      <c r="B23" s="43" t="s">
        <v>99</v>
      </c>
      <c r="C23" s="44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4"/>
      <c r="D27" s="20"/>
      <c r="E27" s="1"/>
    </row>
    <row r="28" spans="1:5" x14ac:dyDescent="0.25">
      <c r="A28" s="1"/>
      <c r="B28" s="53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25">
      <c r="A29" s="1"/>
      <c r="B29" s="43" t="s">
        <v>31</v>
      </c>
      <c r="C29" s="32">
        <f>SUM(C20,C22,C26,C28)</f>
        <v>18680434.922616005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/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ht="15" customHeight="1" x14ac:dyDescent="0.25">
      <c r="A9" s="1"/>
      <c r="B9" s="47" t="s">
        <v>26</v>
      </c>
      <c r="C9" s="7">
        <f>'Fane 2.1. Økonomisk ramme 2021'!C20</f>
        <v>10365397.348748645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126457.84765473347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-118011.85579144827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-129474.69900646035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10244368.64160547</v>
      </c>
      <c r="D16" s="11" t="s">
        <v>3</v>
      </c>
      <c r="E16" s="1"/>
    </row>
    <row r="17" spans="1:5" x14ac:dyDescent="0.25">
      <c r="A17" s="1"/>
      <c r="B17" s="43" t="s">
        <v>12</v>
      </c>
      <c r="C17" s="44"/>
      <c r="D17" s="20"/>
      <c r="E17" s="1"/>
    </row>
    <row r="18" spans="1:5" ht="15" customHeight="1" x14ac:dyDescent="0.25">
      <c r="A18" s="1"/>
      <c r="B18" s="45" t="s">
        <v>12</v>
      </c>
      <c r="C18" s="10">
        <f>'Fane 6. Ikke-påvirkelige omk.'!C16*(1+'Fane 12. Nøgletal'!C13)</f>
        <v>8416481.0322685409</v>
      </c>
      <c r="D18" s="11" t="s">
        <v>3</v>
      </c>
      <c r="E18" s="1"/>
    </row>
    <row r="19" spans="1:5" ht="15" customHeight="1" x14ac:dyDescent="0.25">
      <c r="A19" s="1"/>
      <c r="B19" s="43" t="s">
        <v>99</v>
      </c>
      <c r="C19" s="44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4"/>
      <c r="D23" s="20"/>
      <c r="E23" s="1"/>
    </row>
    <row r="24" spans="1:5" ht="15" customHeight="1" x14ac:dyDescent="0.25">
      <c r="A24" s="1"/>
      <c r="B24" s="53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25">
      <c r="A25" s="1"/>
      <c r="B25" s="43" t="s">
        <v>32</v>
      </c>
      <c r="C25" s="12">
        <f>SUM(C16,C18,C22,C24)</f>
        <v>18660849.673874013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7" t="s">
        <v>165</v>
      </c>
      <c r="C8" s="7">
        <f>'Fane 2.2. Økonomisk ramme 2022'!C16</f>
        <v>10244368.64160547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124981.29742758675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-117062.56842346184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-127450.29735014484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10124837.073259452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omk.'!C16*(1+'Fane 12. Nøgletal'!C13)^2</f>
        <v>8519162.1008622181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3" t="s">
        <v>109</v>
      </c>
      <c r="C22" s="12">
        <f>SUM(C15,C17,C21)</f>
        <v>18643999.17412167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7" t="s">
        <v>166</v>
      </c>
      <c r="C8" s="7">
        <f>'Fane 2.3. Økonomisk ramme 2023'!C15</f>
        <v>10124837.073259452</v>
      </c>
      <c r="D8" s="8" t="s">
        <v>3</v>
      </c>
      <c r="E8" s="1"/>
    </row>
    <row r="9" spans="1:5" ht="15" customHeight="1" x14ac:dyDescent="0.2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123523.01229376532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-116120.91712306351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-125457.54822592666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10006781.620204227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omk.'!C16*(1+'Fane 12. Nøgletal'!C13)^3</f>
        <v>8623095.8784927372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3" t="s">
        <v>243</v>
      </c>
      <c r="C22" s="12">
        <f>SUM(C15,C17,C21)</f>
        <v>18629877.498696964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167</v>
      </c>
      <c r="C8" s="44"/>
      <c r="D8" s="44"/>
      <c r="E8" s="44"/>
      <c r="F8" s="20"/>
      <c r="G8" s="1"/>
    </row>
    <row r="9" spans="1:7" x14ac:dyDescent="0.25">
      <c r="A9" s="1"/>
      <c r="B9" s="92" t="s">
        <v>23</v>
      </c>
      <c r="C9" s="93"/>
      <c r="D9" s="94"/>
      <c r="E9" s="7">
        <v>9471745.7160645667</v>
      </c>
      <c r="F9" s="8" t="s">
        <v>3</v>
      </c>
      <c r="G9" s="1"/>
    </row>
    <row r="10" spans="1:7" ht="15" customHeight="1" x14ac:dyDescent="0.25">
      <c r="A10" s="1"/>
      <c r="B10" s="77" t="s">
        <v>45</v>
      </c>
      <c r="C10" s="78"/>
      <c r="D10" s="79"/>
      <c r="E10" s="7">
        <v>523323.29610000004</v>
      </c>
      <c r="F10" s="8" t="s">
        <v>3</v>
      </c>
      <c r="G10" s="1"/>
    </row>
    <row r="11" spans="1:7" ht="15" customHeight="1" x14ac:dyDescent="0.25">
      <c r="A11" s="1"/>
      <c r="B11" s="77" t="s">
        <v>46</v>
      </c>
      <c r="C11" s="78"/>
      <c r="D11" s="79"/>
      <c r="E11" s="9">
        <v>102913.2225</v>
      </c>
      <c r="F11" s="8" t="s">
        <v>3</v>
      </c>
      <c r="G11" s="1"/>
    </row>
    <row r="12" spans="1:7" x14ac:dyDescent="0.2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2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18</v>
      </c>
      <c r="C16" s="78"/>
      <c r="D16" s="79"/>
      <c r="E16" s="9">
        <f>E9*'Fane 12. Nøgletal'!C11+SUM(E10:E15)*'Fane 12. Nøgletal'!C12</f>
        <v>172409.36201791116</v>
      </c>
      <c r="F16" s="8" t="s">
        <v>3</v>
      </c>
      <c r="G16" s="1"/>
    </row>
    <row r="17" spans="1:7" x14ac:dyDescent="0.25">
      <c r="A17" s="1"/>
      <c r="B17" s="77" t="s">
        <v>9</v>
      </c>
      <c r="C17" s="78"/>
      <c r="D17" s="79"/>
      <c r="E17" s="9">
        <f>-SUM(E9:E16)*'Fane 5. Individuelt eff. krav'!G9</f>
        <v>0</v>
      </c>
      <c r="F17" s="8" t="s">
        <v>3</v>
      </c>
      <c r="G17" s="1"/>
    </row>
    <row r="18" spans="1:7" x14ac:dyDescent="0.25">
      <c r="A18" s="1"/>
      <c r="B18" s="77" t="s">
        <v>27</v>
      </c>
      <c r="C18" s="78"/>
      <c r="D18" s="79"/>
      <c r="E18" s="9">
        <f>-'Fane 4.1. Gen. krav - drift'!G25</f>
        <v>-116101.31509429221</v>
      </c>
      <c r="F18" s="8" t="s">
        <v>3</v>
      </c>
      <c r="G18" s="1"/>
    </row>
    <row r="19" spans="1:7" x14ac:dyDescent="0.25">
      <c r="A19" s="1"/>
      <c r="B19" s="77" t="s">
        <v>28</v>
      </c>
      <c r="C19" s="78"/>
      <c r="D19" s="79"/>
      <c r="E19" s="9">
        <f>-'Fane 4.2. Gen. krav - anlæg'!G25</f>
        <v>-41908.398107578483</v>
      </c>
      <c r="F19" s="8" t="s">
        <v>3</v>
      </c>
      <c r="G19" s="1"/>
    </row>
    <row r="20" spans="1:7" x14ac:dyDescent="0.25">
      <c r="A20" s="1"/>
      <c r="B20" s="80" t="s">
        <v>20</v>
      </c>
      <c r="C20" s="81"/>
      <c r="D20" s="82"/>
      <c r="E20" s="10">
        <f>SUM(E9:E19)</f>
        <v>10112381.883480607</v>
      </c>
      <c r="F20" s="11" t="s">
        <v>3</v>
      </c>
      <c r="G20" s="1"/>
    </row>
    <row r="21" spans="1:7" x14ac:dyDescent="0.25">
      <c r="A21" s="1"/>
      <c r="B21" s="89" t="s">
        <v>12</v>
      </c>
      <c r="C21" s="90"/>
      <c r="D21" s="90"/>
      <c r="E21" s="44"/>
      <c r="F21" s="20"/>
      <c r="G21" s="1"/>
    </row>
    <row r="22" spans="1:7" x14ac:dyDescent="0.25">
      <c r="A22" s="1"/>
      <c r="B22" s="83" t="s">
        <v>12</v>
      </c>
      <c r="C22" s="84"/>
      <c r="D22" s="85"/>
      <c r="E22" s="10">
        <v>7931580.4948386606</v>
      </c>
      <c r="F22" s="11" t="s">
        <v>3</v>
      </c>
      <c r="G22" s="1"/>
    </row>
    <row r="23" spans="1:7" ht="15" customHeight="1" x14ac:dyDescent="0.25">
      <c r="A23" s="1"/>
      <c r="B23" s="89" t="s">
        <v>99</v>
      </c>
      <c r="C23" s="90"/>
      <c r="D23" s="90"/>
      <c r="E23" s="44"/>
      <c r="F23" s="44"/>
      <c r="G23" s="1"/>
    </row>
    <row r="24" spans="1:7" ht="14.25" customHeight="1" x14ac:dyDescent="0.2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2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2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25">
      <c r="A27" s="1"/>
      <c r="B27" s="43" t="s">
        <v>228</v>
      </c>
      <c r="C27" s="44"/>
      <c r="D27" s="44"/>
      <c r="E27" s="44"/>
      <c r="F27" s="44"/>
      <c r="G27" s="1"/>
    </row>
    <row r="28" spans="1:7" ht="13.15" customHeight="1" x14ac:dyDescent="0.25">
      <c r="A28" s="1"/>
      <c r="B28" s="86" t="s">
        <v>229</v>
      </c>
      <c r="C28" s="87"/>
      <c r="D28" s="88"/>
      <c r="E28" s="10">
        <v>-505942</v>
      </c>
      <c r="F28" s="11" t="s">
        <v>3</v>
      </c>
      <c r="G28" s="1"/>
    </row>
    <row r="29" spans="1:7" x14ac:dyDescent="0.25">
      <c r="A29" s="1"/>
      <c r="B29" s="43" t="s">
        <v>230</v>
      </c>
      <c r="C29" s="44"/>
      <c r="D29" s="44"/>
      <c r="E29" s="44"/>
      <c r="F29" s="20"/>
      <c r="G29" s="1"/>
    </row>
    <row r="30" spans="1:7" ht="15" customHeight="1" x14ac:dyDescent="0.25">
      <c r="A30" s="1"/>
      <c r="B30" s="86" t="s">
        <v>231</v>
      </c>
      <c r="C30" s="87"/>
      <c r="D30" s="88"/>
      <c r="E30" s="10">
        <v>1416689.3126413322</v>
      </c>
      <c r="F30" s="11" t="s">
        <v>3</v>
      </c>
      <c r="G30" s="1"/>
    </row>
    <row r="31" spans="1:7" x14ac:dyDescent="0.25">
      <c r="A31" s="1"/>
      <c r="B31" s="43" t="s">
        <v>232</v>
      </c>
      <c r="C31" s="44"/>
      <c r="D31" s="44"/>
      <c r="E31" s="44"/>
      <c r="F31" s="20"/>
      <c r="G31" s="1"/>
    </row>
    <row r="32" spans="1:7" x14ac:dyDescent="0.2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25">
      <c r="A33" s="1"/>
      <c r="B33" s="43" t="s">
        <v>24</v>
      </c>
      <c r="C33" s="44"/>
      <c r="D33" s="44"/>
      <c r="E33" s="12">
        <f>SUM(E30,E26,E28,E22,E20,E32)</f>
        <v>18954709.690960601</v>
      </c>
      <c r="F33" s="13" t="s">
        <v>3</v>
      </c>
      <c r="G33" s="1"/>
    </row>
    <row r="34" spans="1:7" ht="28.15" customHeight="1" x14ac:dyDescent="0.25">
      <c r="A34" s="1"/>
      <c r="B34" s="74" t="s">
        <v>179</v>
      </c>
      <c r="C34" s="75"/>
      <c r="D34" s="75"/>
      <c r="E34" s="75"/>
      <c r="F34" s="76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2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2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53</v>
      </c>
      <c r="C5" s="99"/>
      <c r="D5" s="99"/>
      <c r="E5" s="99"/>
      <c r="F5" s="100"/>
      <c r="G5" s="24">
        <v>5348267.9622022836</v>
      </c>
      <c r="H5" s="14" t="s">
        <v>3</v>
      </c>
      <c r="I5" s="1"/>
    </row>
    <row r="6" spans="1:9" x14ac:dyDescent="0.25">
      <c r="A6" s="1"/>
      <c r="B6" s="98" t="s">
        <v>54</v>
      </c>
      <c r="C6" s="99"/>
      <c r="D6" s="99"/>
      <c r="E6" s="99"/>
      <c r="F6" s="100"/>
      <c r="G6" s="24">
        <f>G5*'Fane 12. Nøgletal'!C27</f>
        <v>106965.35924404567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5307867.1460158071</v>
      </c>
      <c r="H10" s="14" t="s">
        <v>3</v>
      </c>
      <c r="I10" s="1"/>
    </row>
    <row r="11" spans="1:9" x14ac:dyDescent="0.2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106157.34292031615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5289618.6987678036</v>
      </c>
      <c r="H16" s="14" t="s">
        <v>3</v>
      </c>
      <c r="I16" s="1"/>
    </row>
    <row r="17" spans="1:9" x14ac:dyDescent="0.2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2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105792.37397535608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5271432.9896814395</v>
      </c>
      <c r="H23" s="14" t="s">
        <v>3</v>
      </c>
      <c r="I23" s="1"/>
    </row>
    <row r="24" spans="1:9" x14ac:dyDescent="0.25">
      <c r="A24" s="1"/>
      <c r="B24" s="101" t="s">
        <v>62</v>
      </c>
      <c r="C24" s="102"/>
      <c r="D24" s="102"/>
      <c r="E24" s="102"/>
      <c r="F24" s="103"/>
      <c r="G24" s="24">
        <v>533632.76503317012</v>
      </c>
      <c r="H24" s="14" t="s">
        <v>3</v>
      </c>
      <c r="I24" s="1"/>
    </row>
    <row r="25" spans="1:9" x14ac:dyDescent="0.2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116101.31509429221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5758369.8057836853</v>
      </c>
      <c r="H29" s="14" t="s">
        <v>3</v>
      </c>
      <c r="I29" s="1"/>
    </row>
    <row r="30" spans="1:9" x14ac:dyDescent="0.2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190072.25169911998</v>
      </c>
      <c r="H30" s="14" t="s">
        <v>3</v>
      </c>
      <c r="I30" s="1"/>
    </row>
    <row r="31" spans="1:9" x14ac:dyDescent="0.2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118968.8411496561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5900592.7895724131</v>
      </c>
      <c r="H35" s="14" t="s">
        <v>3</v>
      </c>
      <c r="I35" s="1"/>
    </row>
    <row r="36" spans="1:9" x14ac:dyDescent="0.2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118011.85579144827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5853128.421173092</v>
      </c>
      <c r="H41" s="14" t="s">
        <v>3</v>
      </c>
      <c r="I41" s="1"/>
    </row>
    <row r="42" spans="1:9" x14ac:dyDescent="0.2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117062.56842346184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5806045.8561531752</v>
      </c>
      <c r="H47" s="14" t="s">
        <v>3</v>
      </c>
      <c r="I47" s="1"/>
    </row>
    <row r="48" spans="1:9" x14ac:dyDescent="0.2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116120.91712306351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72</v>
      </c>
      <c r="C5" s="99"/>
      <c r="D5" s="99"/>
      <c r="E5" s="99"/>
      <c r="F5" s="100"/>
      <c r="G5" s="24">
        <v>4464306.9897765834</v>
      </c>
      <c r="H5" s="14" t="s">
        <v>3</v>
      </c>
      <c r="I5" s="1"/>
    </row>
    <row r="6" spans="1:9" x14ac:dyDescent="0.25">
      <c r="A6" s="1"/>
      <c r="B6" s="98" t="s">
        <v>69</v>
      </c>
      <c r="C6" s="99"/>
      <c r="D6" s="99"/>
      <c r="E6" s="99"/>
      <c r="F6" s="100"/>
      <c r="G6" s="24">
        <f>G5*'Fane 12. Nøgletal'!C18</f>
        <v>40625.19360696691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4479862.55498097</v>
      </c>
      <c r="H10" s="14" t="s">
        <v>3</v>
      </c>
      <c r="I10" s="1"/>
    </row>
    <row r="11" spans="1:9" x14ac:dyDescent="0.2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40766.749250326829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4514116.5248474898</v>
      </c>
      <c r="H16" s="14" t="s">
        <v>3</v>
      </c>
      <c r="I16" s="1"/>
    </row>
    <row r="17" spans="1:9" x14ac:dyDescent="0.25">
      <c r="A17" s="1"/>
      <c r="B17" s="98" t="s">
        <v>149</v>
      </c>
      <c r="C17" s="99"/>
      <c r="D17" s="99"/>
      <c r="E17" s="99"/>
      <c r="F17" s="100"/>
      <c r="G17" s="24">
        <v>-75369.130331930603</v>
      </c>
      <c r="H17" s="14" t="s">
        <v>3</v>
      </c>
      <c r="I17" s="1"/>
    </row>
    <row r="18" spans="1:9" x14ac:dyDescent="0.2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38617.102332285358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4474492.4941211706</v>
      </c>
      <c r="H23" s="14" t="s">
        <v>3</v>
      </c>
      <c r="I23" s="1"/>
    </row>
    <row r="24" spans="1:9" x14ac:dyDescent="0.25">
      <c r="A24" s="1"/>
      <c r="B24" s="101" t="s">
        <v>83</v>
      </c>
      <c r="C24" s="102"/>
      <c r="D24" s="102"/>
      <c r="E24" s="102"/>
      <c r="F24" s="103"/>
      <c r="G24" s="24">
        <v>104940.61298325002</v>
      </c>
      <c r="H24" s="14" t="s">
        <v>3</v>
      </c>
      <c r="I24" s="1"/>
    </row>
    <row r="25" spans="1:9" x14ac:dyDescent="0.2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41908.398107578483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4592882.5104466043</v>
      </c>
      <c r="H29" s="14" t="s">
        <v>3</v>
      </c>
      <c r="I29" s="1"/>
    </row>
    <row r="30" spans="1:9" x14ac:dyDescent="0.2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190072.25169911998</v>
      </c>
      <c r="H30" s="14" t="s">
        <v>3</v>
      </c>
      <c r="I30" s="1"/>
    </row>
    <row r="31" spans="1:9" x14ac:dyDescent="0.2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131531.25595900742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4708170.8729621945</v>
      </c>
      <c r="H35" s="14" t="s">
        <v>3</v>
      </c>
      <c r="I35" s="1"/>
    </row>
    <row r="36" spans="1:9" x14ac:dyDescent="0.2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129474.69900646035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4634556.2672779942</v>
      </c>
      <c r="H41" s="14" t="s">
        <v>3</v>
      </c>
      <c r="I41" s="1"/>
    </row>
    <row r="42" spans="1:9" x14ac:dyDescent="0.2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127450.29735014484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4562092.6627609693</v>
      </c>
      <c r="H47" s="14" t="s">
        <v>3</v>
      </c>
      <c r="I47" s="1"/>
    </row>
    <row r="48" spans="1:9" x14ac:dyDescent="0.2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125457.54822592666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124</v>
      </c>
      <c r="C9" s="99"/>
      <c r="D9" s="99"/>
      <c r="E9" s="99"/>
      <c r="F9" s="100"/>
      <c r="G9" s="23">
        <v>0</v>
      </c>
      <c r="H9" s="14"/>
      <c r="I9" s="1"/>
    </row>
    <row r="10" spans="1:9" x14ac:dyDescent="0.2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2020-10-30T15:17:49Z</dcterms:modified>
</cp:coreProperties>
</file>