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Rudersdal AS (V15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<sst xmlns="http://schemas.openxmlformats.org/spreadsheetml/2006/main" count="625" uniqueCount="256">
  <si>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</si>
  <si>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</si>
  <si>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</si>
  <si>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</si>
  <si>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</si>
  <si>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</si>
  <si>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</si>
  <si>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</si>
  <si>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</si>
  <si>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</si>
  <si>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</si>
  <si>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</si>
  <si>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</si>
  <si>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</si>
  <si>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</si>
  <si>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</si>
  <si>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</si>
  <si>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</si>
  <si>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</si>
  <si>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</si>
  <si>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</si>
  <si>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</si>
  <si>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</si>
  <si>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</si>
  <si>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</si>
  <si>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</si>
  <si>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</si>
  <si>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</si>
  <si>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</si>
  <si>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</si>
  <si>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</si>
  <si>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</si>
  <si>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</si>
  <si>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</si>
  <si>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</si>
  <si>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</si>
  <si>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</si>
  <si>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</si>
  <si>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</si>
  <si>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</si>
  <si>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</si>
  <si>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</si>
  <si>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</si>
  <si>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</si>
  <si>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</si>
  <si>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</si>
  <si>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</si>
  <si>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</si>
  <si>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</si>
  <si>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</si>
  <si>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</si>
  <si>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</si>
  <si>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</si>
  <si>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</si>
  <si>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</si>
  <si>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</si>
  <si>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</si>
  <si>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</si>
  <si>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</si>
  <si>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</si>
  <si>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</si>
  <si>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</si>
  <si>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</si>
  <si>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</si>
  <si>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</si>
  <si>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</si>
  <si>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</si>
  <si>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</si>
  <si>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</si>
  <si>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</si>
  <si>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</si>
  <si>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</si>
  <si>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</si>
  <si>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</si>
  <si>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</si>
  <si>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</si>
  <si>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</si>
  <si>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</si>
  <si>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</si>
  <si>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</si>
  <si>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</si>
  <si>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</si>
  <si>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</si>
  <si>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</si>
  <si>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</si>
  <si>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</si>
  <si>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</si>
  <si>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</si>
  <si>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</si>
  <si>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</si>
  <si>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</si>
  <si>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</si>
  <si>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</si>
  <si>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</si>
  <si>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</si>
  <si>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</si>
  <si>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</si>
  <si>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</si>
  <si>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</si>
  <si>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</si>
  <si>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</si>
  <si>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</si>
  <si>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</si>
  <si>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</si>
  <si>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</si>
  <si>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</si>
  <si>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</si>
  <si>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</si>
  <si>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</si>
  <si>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</si>
  <si>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</si>
  <si>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</si>
  <si>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</si>
  <si>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</si>
  <si>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</si>
  <si>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</si>
  <si>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</si>
  <si>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</si>
  <si>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</si>
  <si>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</si>
  <si>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</si>
  <si>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</si>
  <si>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</si>
  <si>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</si>
  <si>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</si>
  <si>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</si>
  <si>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</si>
  <si>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</si>
  <si>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</si>
  <si>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</si>
  <si>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</si>
  <si>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</si>
  <si>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</si>
  <si>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</si>
  <si>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</si>
  <si>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</si>
  <si>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</si>
  <si>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</si>
  <si>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</si>
  <si>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</si>
  <si>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</si>
  <si>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</si>
  <si>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</si>
  <si>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</si>
  <si>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</si>
  <si>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</si>
  <si>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</si>
  <si>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</si>
  <si>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</si>
  <si>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</si>
  <si>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</si>
  <si>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</si>
  <si>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</si>
  <si>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</si>
  <si>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</si>
  <si>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</si>
  <si>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</si>
  <si>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</si>
  <si>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</si>
  <si>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</si>
  <si>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</si>
  <si>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</si>
  <si>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</si>
  <si>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</si>
  <si>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</si>
  <si>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</si>
  <si>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</si>
  <si>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</si>
  <si>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</si>
  <si>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</si>
  <si>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</si>
  <si>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</si>
  <si>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</si>
  <si>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</si>
  <si>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</si>
  <si>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</si>
  <si>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</si>
  <si>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</si>
  <si>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</si>
  <si>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</si>
  <si>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</si>
  <si>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</si>
  <si>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</si>
  <si>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</si>
  <si>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</si>
  <si>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</si>
  <si>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</si>
  <si>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</si>
  <si>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</si>
  <si>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</si>
  <si>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</si>
  <si>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</si>
  <si>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</si>
  <si>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</si>
  <si>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</si>
  <si>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</si>
  <si>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</si>
  <si>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</si>
  <si>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</si>
  <si>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</si>
  <si>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</si>
  <si>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</si>
  <si>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</si>
  <si>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</si>
  <si>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</si>
  <si>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</si>
  <si>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</si>
  <si>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</si>
  <si>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</si>
  <si>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</si>
  <si>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</si>
  <si>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</si>
  <si>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</si>
  <si>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</si>
  <si>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</si>
  <si>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</si>
  <si>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</si>
  <si>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</si>
  <si>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</si>
  <si>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</si>
  <si>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</si>
  <si>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</si>
  <si>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</si>
  <si>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</si>
  <si>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</si>
  <si>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</si>
  <si>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</si>
  <si>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Udvidelser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</si>
  <si>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</si>
  <si>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</si>
  <si>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</si>
  <si>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</si>
  <si>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</si>
  <si>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</si>
  <si>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</si>
  <si>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</si>
  <si>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</si>
  <si>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</si>
  <si>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</si>
  <si>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</si>
  <si>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</si>
  <si>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</si>
  <si>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</si>
  <si>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</si>
  <si>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</si>
  <si>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</si>
  <si>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</si>
  <si>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Fjernaflæste målere, pesticider og DMS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</si>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</sst>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4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255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GJoz4yufGw22HPEIYWoCaVtvHKtC92uR14vgK3Y8/nlFfgawgLx8Gy1KCiQ3218n/BWqGhbJipvwg2UzfaoBw==" saltValue="++CZZcUoOZn/7FWZgZaFp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202</v>
      </c>
      <c r="C8" s="113"/>
      <c r="D8" s="114"/>
      <c r="E8" s="1"/>
      <c r="F8" s="1"/>
    </row>
    <row r="9" spans="1:6" ht="15" customHeight="1" x14ac:dyDescent="0.2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228</v>
      </c>
      <c r="C10" s="9">
        <v>9606788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229</v>
      </c>
      <c r="C11" s="9">
        <v>69782</v>
      </c>
      <c r="D11" s="14" t="s">
        <v>3</v>
      </c>
      <c r="E11" s="1"/>
      <c r="F11" s="1"/>
    </row>
    <row r="12" spans="1:6" x14ac:dyDescent="0.25">
      <c r="A12" s="1"/>
      <c r="B12" s="62" t="s">
        <v>230</v>
      </c>
      <c r="C12" s="9">
        <v>137484</v>
      </c>
      <c r="D12" s="14" t="s">
        <v>3</v>
      </c>
      <c r="E12" s="1"/>
      <c r="F12" s="1"/>
    </row>
    <row r="13" spans="1:6" x14ac:dyDescent="0.25">
      <c r="A13" s="1"/>
      <c r="B13" s="62" t="s">
        <v>231</v>
      </c>
      <c r="C13" s="9">
        <v>82142</v>
      </c>
      <c r="D13" s="14" t="s">
        <v>3</v>
      </c>
      <c r="E13" s="1"/>
      <c r="F13" s="1"/>
    </row>
    <row r="14" spans="1:6" x14ac:dyDescent="0.25">
      <c r="A14" s="1"/>
      <c r="B14" s="62" t="s">
        <v>232</v>
      </c>
      <c r="C14" s="9">
        <v>23607</v>
      </c>
      <c r="D14" s="14" t="s">
        <v>3</v>
      </c>
      <c r="E14" s="1"/>
      <c r="F14" s="1"/>
    </row>
    <row r="15" spans="1:6" x14ac:dyDescent="0.25">
      <c r="A15" s="1"/>
      <c r="B15" s="50" t="s">
        <v>204</v>
      </c>
      <c r="C15" s="12">
        <f>SUM(C10:C14)</f>
        <v>9919803</v>
      </c>
      <c r="D15" s="13" t="s">
        <v>3</v>
      </c>
      <c r="E15" s="1"/>
      <c r="F15" s="1"/>
    </row>
    <row r="16" spans="1:6" x14ac:dyDescent="0.25">
      <c r="A16" s="1"/>
      <c r="B16" s="50" t="s">
        <v>205</v>
      </c>
      <c r="C16" s="12">
        <f>C15*(1+'Fane 12. Nøgletal'!C14)^2</f>
        <v>9985381.7264546715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2TsqrEQzk9k86InzdP1TV9aexBOcWTAGSQc4CCiNG037TFdwGqkkkSfRr1ycZ7Ti+RN0Ky8z7PS7XkGX2e3D6w==" saltValue="8u1y7Q2mAUQbqNtwl7UjX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234</v>
      </c>
      <c r="C8" s="113"/>
      <c r="D8" s="113"/>
      <c r="E8" s="113"/>
      <c r="F8" s="114"/>
      <c r="G8" s="1"/>
    </row>
    <row r="9" spans="1:7" x14ac:dyDescent="0.25">
      <c r="A9" s="1"/>
      <c r="B9" s="115" t="s">
        <v>235</v>
      </c>
      <c r="C9" s="116"/>
      <c r="D9" s="117"/>
      <c r="E9" s="9">
        <v>526154.0641618669</v>
      </c>
      <c r="F9" s="14" t="s">
        <v>3</v>
      </c>
      <c r="G9" s="1"/>
    </row>
    <row r="10" spans="1:7" x14ac:dyDescent="0.25">
      <c r="A10" s="1"/>
      <c r="B10" s="115" t="s">
        <v>236</v>
      </c>
      <c r="C10" s="116"/>
      <c r="D10" s="117"/>
      <c r="E10" s="9">
        <v>157968.6275210157</v>
      </c>
      <c r="F10" s="14" t="s">
        <v>3</v>
      </c>
      <c r="G10" s="1"/>
    </row>
    <row r="11" spans="1:7" x14ac:dyDescent="0.25">
      <c r="A11" s="1"/>
      <c r="B11" s="115" t="s">
        <v>237</v>
      </c>
      <c r="C11" s="116"/>
      <c r="D11" s="117"/>
      <c r="E11" s="9">
        <v>-632769.5391382575</v>
      </c>
      <c r="F11" s="14" t="s">
        <v>3</v>
      </c>
      <c r="G11" s="1"/>
    </row>
    <row r="12" spans="1:7" x14ac:dyDescent="0.25">
      <c r="A12" s="1"/>
      <c r="B12" s="115" t="s">
        <v>238</v>
      </c>
      <c r="C12" s="116"/>
      <c r="D12" s="117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101" t="s">
        <v>239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240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241</v>
      </c>
      <c r="C17" s="116"/>
      <c r="D17" s="117"/>
      <c r="E17" s="9">
        <v>0</v>
      </c>
      <c r="F17" s="14" t="s">
        <v>3</v>
      </c>
      <c r="G17" s="1"/>
    </row>
    <row r="18" spans="1:7" x14ac:dyDescent="0.25">
      <c r="A18" s="1"/>
      <c r="B18" s="115" t="s">
        <v>242</v>
      </c>
      <c r="C18" s="116"/>
      <c r="D18" s="117"/>
      <c r="E18" s="9">
        <v>0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101" t="s">
        <v>243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206</v>
      </c>
      <c r="C22" s="60"/>
      <c r="D22" s="60"/>
      <c r="E22" s="60"/>
      <c r="F22" s="61"/>
      <c r="G22" s="1"/>
    </row>
    <row r="23" spans="1:7" x14ac:dyDescent="0.25">
      <c r="A23" s="1"/>
      <c r="B23" s="56" t="s">
        <v>207</v>
      </c>
      <c r="C23" s="57"/>
      <c r="D23" s="58"/>
      <c r="E23" s="9">
        <v>27907790.079710484</v>
      </c>
      <c r="F23" s="14" t="s">
        <v>3</v>
      </c>
      <c r="G23" s="1"/>
    </row>
    <row r="24" spans="1:7" x14ac:dyDescent="0.25">
      <c r="A24" s="1"/>
      <c r="B24" s="56" t="s">
        <v>208</v>
      </c>
      <c r="C24" s="57"/>
      <c r="D24" s="58"/>
      <c r="E24" s="9">
        <v>29107336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4" t="s">
        <v>252</v>
      </c>
      <c r="C26" s="65"/>
      <c r="D26" s="66"/>
      <c r="E26" s="45">
        <f>E23-(E24-E25)</f>
        <v>-1199545.9202895164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244</v>
      </c>
      <c r="C29" s="113"/>
      <c r="D29" s="113"/>
      <c r="E29" s="113"/>
      <c r="F29" s="114"/>
      <c r="G29" s="1"/>
    </row>
    <row r="30" spans="1:7" x14ac:dyDescent="0.25">
      <c r="A30" s="1"/>
      <c r="B30" s="130" t="s">
        <v>245</v>
      </c>
      <c r="C30" s="131"/>
      <c r="D30" s="132"/>
      <c r="E30" s="7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246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253</v>
      </c>
      <c r="C34" s="138"/>
      <c r="D34" s="139"/>
      <c r="E34" s="9">
        <v>3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-1148192.7677448913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-287048.19193622284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101" t="s">
        <v>251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K+Xh5SyAkOsEJCjZj1wCUTd5q1RYvqRypehZNq54DRPoygpv7NzP9mDxjNw6G8xeYDuEnARmKrHLCWCrPrgmw==" saltValue="ItITOxs/46+lnKSGLfdTKQ==" spinCount="100000" sheet="1" objects="1" scenarios="1"/>
  <mergeCells count="21"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3:F4"/>
    <mergeCell ref="B17:D17"/>
    <mergeCell ref="B9:D9"/>
    <mergeCell ref="B29:F29"/>
    <mergeCell ref="B30:D3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254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+CA/oB7EoC9y9gBIP+MIfGAsFVDNCdzxdRHi+t/icCYvaTG8GDsq4eD/l2PBLEHc3cXzfhkZpQsSkqrps77GRA==" saltValue="qKToCRfBJxBCee5YiO4nL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247</v>
      </c>
      <c r="C11" s="22">
        <v>494421</v>
      </c>
      <c r="D11" s="14" t="s">
        <v>3</v>
      </c>
      <c r="E11" s="9">
        <v>593327</v>
      </c>
      <c r="F11" s="14" t="s">
        <v>3</v>
      </c>
      <c r="G11" s="1"/>
    </row>
    <row r="12" spans="1:7" x14ac:dyDescent="0.25">
      <c r="A12" s="1"/>
      <c r="B12" s="25" t="s">
        <v>227</v>
      </c>
      <c r="C12" s="22">
        <v>85198</v>
      </c>
      <c r="D12" s="14" t="s">
        <v>3</v>
      </c>
      <c r="E12" s="9">
        <v>18620</v>
      </c>
      <c r="F12" s="14" t="s">
        <v>3</v>
      </c>
      <c r="G12" s="1"/>
    </row>
    <row r="13" spans="1:7" x14ac:dyDescent="0.25">
      <c r="A13" s="1"/>
      <c r="B13" s="50" t="s">
        <v>136</v>
      </c>
      <c r="C13" s="12">
        <f>SUM(C10:C12)</f>
        <v>579619</v>
      </c>
      <c r="D13" s="13" t="s">
        <v>3</v>
      </c>
      <c r="E13" s="12">
        <f>SUM(E10:E12)</f>
        <v>611947</v>
      </c>
      <c r="F13" s="13" t="s">
        <v>3</v>
      </c>
      <c r="G13" s="1"/>
    </row>
    <row r="14" spans="1:7" x14ac:dyDescent="0.25">
      <c r="A14" s="1"/>
      <c r="B14" s="50" t="s">
        <v>209</v>
      </c>
      <c r="C14" s="12">
        <f>C13*(1+'Fane 12. Nøgletal'!C14)</f>
        <v>581531.74270000006</v>
      </c>
      <c r="D14" s="13" t="s">
        <v>3</v>
      </c>
      <c r="E14" s="12">
        <f>E13*(1+'Fane 12. Nøgletal'!C14)</f>
        <v>613966.42509999999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4PQ4REXxQWOs0+hn7Y7u7u6YlrM4bhyOyooo9/sfK6nsuOhvfEQ+FaavvgMUxeplfu6SRxD7ba2FaIauzSbDHQ==" saltValue="S8MFywrIt0lseRr2flhW3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248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248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248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248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QbCuDH21WwaN+3C6cRFdfRn3Jkx8rTvVI9/iMmIcCXLpw6nQeU6LjIKwqBQWxLiDczEhSG1lF03tUYr8DXTlQ==" saltValue="yC7yV4vk4WA/wFsG6ByO5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2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JIoTpUqUM9cj/Wf5WYwJal5wabXfx35XSZMU8pFGHWL1cNPppY13VN1eHsqCmbNdtGhNYGgoyhCd7I98ox3g9g==" saltValue="7B/Dco2hut/4Me5TrQuBN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214</v>
      </c>
      <c r="C29" s="113"/>
      <c r="D29" s="113"/>
      <c r="E29" s="113"/>
      <c r="F29" s="114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qyqGFgux/TL855AHR37AfjWmdRl42iQzE/5DckArtLO4Vy8waX5l1SXqVTgZU39huxeAMNF7d2l26EUOpUaIA==" saltValue="F1l/MMYdZSy7qoLZzidRT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6t/+22gH1ahFy67wTvE1DlkBwVbgwSWs/KVQZnQNCN0GuF4j2NZqWNB7DdIsv/algWqdK94iMwx5BuRTjNH19g==" saltValue="kb6kulgVmElYUEHwDtTuJ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16043848.881254142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48781.983538883411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41631.986245288826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581531.74270000006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613966.42509999999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199680.10030504054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-158623.9277719068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-177398.57737960041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-232109.35281228239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16870895.291395392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omk.'!C16</f>
        <v>9985381.7264546715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3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1"/>
      <c r="D31" s="20"/>
      <c r="E31" s="1"/>
    </row>
    <row r="32" spans="1:5" x14ac:dyDescent="0.25">
      <c r="A32" s="1"/>
      <c r="B32" s="63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26856277.017850064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j85uwVBAjfQbZPovc10PQ+osWCH22QhZQYvZTEkXxuUqtupq23xBUs+vDTSlgHTABkPrfRkbMmlsacO0DU0Shg==" saltValue="NCVwKjE9hDhW0LjyVMP4f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16870895.291395392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55673.954461604793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-153962.65367817041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-174424.31283125404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-126106.85175199971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16472075.427595571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omk.'!C16*(1+'Fane 12. Nøgletal'!C14)</f>
        <v>10018333.486151973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3" t="s">
        <v>162</v>
      </c>
      <c r="C24" s="10">
        <f>'Fane 7. Kontrol af ØR2020'!E37</f>
        <v>-287048.19193622284</v>
      </c>
      <c r="D24" s="11" t="s">
        <v>3</v>
      </c>
      <c r="E24" s="1"/>
    </row>
    <row r="25" spans="1:5" x14ac:dyDescent="0.25">
      <c r="A25" s="1"/>
      <c r="B25" s="36" t="s">
        <v>224</v>
      </c>
      <c r="C25" s="51"/>
      <c r="D25" s="20"/>
      <c r="E25" s="1"/>
    </row>
    <row r="26" spans="1:5" x14ac:dyDescent="0.25">
      <c r="A26" s="1"/>
      <c r="B26" s="63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26203360.721811317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fl/MMu1SC+CPcmb7f0jNBD+xcKkP7OQYM5dIo7LNlZRphXOQibGxf4Wjoz4fj59mQZglg2/9t2Sy1LvbE4OcuQ==" saltValue="U3hXg1+47LV2/9dHg6sO+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16472075.427595571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54357.848911065383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-150323.05047338351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-171499.91480232525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-124650.46389821215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16079959.847332716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Nøgletal'!C14)^2</f>
        <v>10051393.986656275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-287048.19193622284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1"/>
      <c r="D24" s="20"/>
      <c r="E24" s="1"/>
    </row>
    <row r="25" spans="1:5" ht="15" customHeight="1" x14ac:dyDescent="0.25">
      <c r="A25" s="1"/>
      <c r="B25" s="63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186</v>
      </c>
      <c r="C26" s="12">
        <f>SUM(C15,C17,C21,C23,C25)</f>
        <v>25844305.64205277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TQBie5sU/WsYOnSL7L5EWk3nHA8NchU73C1pJWaaNlosQTfcRiC0PP6OwmUCvmR7+/8KImwTm+UyIksby5Yxpw==" saltValue="iiB/aJiAJBXXtMdYYwn5Y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188</v>
      </c>
      <c r="C8" s="7">
        <f>'Fane 2.3. Økonomisk ramme 2024'!C15</f>
        <v>16079959.847332716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53063.867496197963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-146744.63010842423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-168624.54723074948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-123210.89563472595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15694443.641855014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Nøgletal'!C14)^3</f>
        <v>10084563.586812241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-287048.19193622284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3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189</v>
      </c>
      <c r="C26" s="12">
        <f>SUM(C15,C17,C21,C23,C25)</f>
        <v>25491959.036731035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NxdNEQvFSJFnQGXE/zOVBkXLkzBGsiboN0fMqgYCftC5CkkrKU8rKg5VPlYrmzehxGLR8Ww0I0KyC4L5KPBHnQ==" saltValue="USDv9Tbzc3tQ3V+stwSU+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223</v>
      </c>
      <c r="C8" s="51"/>
      <c r="D8" s="51"/>
      <c r="E8" s="51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16296073.809418622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49638.288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42692.571600000003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199938.5369620272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-150886.17799747884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-167073.50066997143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-226534.64605905692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16043848.881254142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11315743.38830124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1"/>
      <c r="F23" s="51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9395.1128628000006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9051.290100746799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0" t="s">
        <v>249</v>
      </c>
      <c r="C29" s="51"/>
      <c r="D29" s="51"/>
      <c r="E29" s="51"/>
      <c r="F29" s="20"/>
      <c r="G29" s="1"/>
    </row>
    <row r="30" spans="1:7" ht="15.6" customHeight="1" x14ac:dyDescent="0.25">
      <c r="A30" s="1"/>
      <c r="B30" s="94" t="s">
        <v>250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27368643.559656128</v>
      </c>
      <c r="F31" s="13" t="s">
        <v>3</v>
      </c>
      <c r="G31" s="1"/>
    </row>
    <row r="32" spans="1:7" ht="27.75" customHeight="1" x14ac:dyDescent="0.25">
      <c r="A32" s="1"/>
      <c r="B32" s="101" t="s">
        <v>191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77VDvpdAhoBW5wOym5zlaHvA4wX5wB4YWjZ83SQkripUuk48OaCpZ54/nZ5DpOK+TAyVUUTiw3P4fkmbQOl6OQ==" saltValue="jbjUzHwEyr4oWKWjEWI5I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8358225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167164.5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8295086.9683499997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165901.739367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8266568.4593528118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-9.2825559778472511E-2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165331.36733054504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8238147.9044831311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132617.69236287003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167415.31193692001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8303431.1583849723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50243.875113599999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167073.50066997146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8286478.07152911</v>
      </c>
      <c r="H35" s="14" t="s">
        <v>3</v>
      </c>
      <c r="I35" s="1"/>
    </row>
    <row r="36" spans="1:9" x14ac:dyDescent="0.25">
      <c r="A36" s="1"/>
      <c r="B36" s="37" t="s">
        <v>192</v>
      </c>
      <c r="C36" s="57"/>
      <c r="D36" s="57"/>
      <c r="E36" s="57"/>
      <c r="F36" s="58"/>
      <c r="G36" s="24">
        <f>SUM('Fane 2.1. Økonomisk ramme 2022'!C10)*(1+'Fane 12. Nøgletal'!C14)</f>
        <v>48942.964084561732</v>
      </c>
      <c r="H36" s="14" t="s">
        <v>3</v>
      </c>
      <c r="I36" s="1"/>
    </row>
    <row r="37" spans="1:9" x14ac:dyDescent="0.25">
      <c r="A37" s="1"/>
      <c r="B37" s="115" t="s">
        <v>221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583450.79745091009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177398.57737960041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8721215.6415627021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174424.31283125404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8574995.7401162628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171499.91480232525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8431227.3615374733</v>
      </c>
      <c r="H54" s="14" t="s">
        <v>3</v>
      </c>
      <c r="I54" s="1"/>
    </row>
    <row r="55" spans="1:9" x14ac:dyDescent="0.25">
      <c r="A55" s="1"/>
      <c r="B55" s="115" t="s">
        <v>200</v>
      </c>
      <c r="C55" s="116"/>
      <c r="D55" s="116"/>
      <c r="E55" s="116"/>
      <c r="F55" s="117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168624.54723074948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5PzNkTqQ2DOVxlHLUpguVd4virj2uVTuZP7HCVjcsRrMmPj8CvFiL7mkZUWxKNkvczBfV0qzf2FkTmKZsg5xvw==" saltValue="1piQ1NukAGZrroQ6eRNJo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7053917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64190.644700000004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7078495.8800123092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64414.312508112016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7132619.5459950175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-175982.96174009601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60522.73828301781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7012658.1699688286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1177434.3154087602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94449.260636337596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8194410.0720830942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43213.420973520006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226534.64605905689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8108824.1309309276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41769.371799898283</v>
      </c>
      <c r="H36" s="14" t="s">
        <v>3</v>
      </c>
      <c r="I36" s="38"/>
    </row>
    <row r="37" spans="1:9" x14ac:dyDescent="0.25">
      <c r="A37" s="1"/>
      <c r="B37" s="115" t="s">
        <v>193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615992.5143028301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232109.35281228239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8520733.2264864668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126106.85175199971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8422328.6417710911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124650.46389821215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194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195</v>
      </c>
      <c r="C54" s="116"/>
      <c r="D54" s="116"/>
      <c r="E54" s="116"/>
      <c r="F54" s="117"/>
      <c r="G54" s="24">
        <f>(G48+G49-G50)*(1+'Fane 12. Nøgletal'!C14)</f>
        <v>8325060.5158598609</v>
      </c>
      <c r="H54" s="14" t="s">
        <v>3</v>
      </c>
      <c r="I54" s="1"/>
    </row>
    <row r="55" spans="1:9" x14ac:dyDescent="0.25">
      <c r="A55" s="1"/>
      <c r="B55" s="115" t="s">
        <v>196</v>
      </c>
      <c r="C55" s="116"/>
      <c r="D55" s="116"/>
      <c r="E55" s="116"/>
      <c r="F55" s="117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197</v>
      </c>
      <c r="C56" s="116"/>
      <c r="D56" s="116"/>
      <c r="E56" s="116"/>
      <c r="F56" s="117"/>
      <c r="G56" s="24">
        <f>(G54+G55)*'Fane 12. Nøgletal'!C24</f>
        <v>123210.89563472595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blc9rRNH5EFl5Czhsl6wnoN3Lv7jgeEvmbSZDi+PdBbnCD0OMXBPOZz1Y1zd5U3U6MkX8jU/dC1HtU51ejLxmA==" saltValue="2o6yTq4eH0fIBKhXiNM7Gw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3.4393446927334558E-5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9.0959160974604953E-3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/FHyGImvqrTNd17HMG0MTboVopM2tfVvsy9PxogEoiohhZr1SO5vmpHpq2ACQ1RU9RL+/1ZA82XsqcpaqYr3Q==" saltValue="q/Y0FeeyEQQ07PLqLlEKz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2021-09-06T09:53:37Z</dcterms:modified>
</cp:coreProperties>
</file>