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Skanderborg Spildevand AS (S085)\ØR2027\"/>
    </mc:Choice>
  </mc:AlternateContent>
  <xr:revisionPtr revIDLastSave="0" documentId="13_ncr:1_{7D467967-79F1-4012-BBC4-1B42141F6983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2027'!$A$1:$E$25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10-tillæg'!$A$1:$E$26</definedName>
    <definedName name="BlåBlok_51">'5.1.a. § 10-tillæg'!$A$1:$G$23</definedName>
    <definedName name="BlåBlok_52">'5.2. Varige tillæg'!$A$1:$G$21</definedName>
    <definedName name="BlåBlok_53">'5.3. Engangstillæg'!$A$1:$G$17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Engangstillæg'!$B$8:$F$15</definedName>
    <definedName name="EngTillæg_Tabel_Værdi">'5.3. Engangstillæg'!$B$15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10-tillæg'!$B$9:$B$13</definedName>
    <definedName name="PG10Tillæg_K_Tabel">'5.1. § 10-tillæg'!$B$8:$D$19</definedName>
    <definedName name="PG10Tillæg_K_Tabel_Total">'5.1. § 10-tillæg'!$B$19</definedName>
    <definedName name="PG10Tillæg_ØR_Tabel">'5.1. § 10-tillæg'!$B$21:$D$24</definedName>
    <definedName name="PG10Tillæg_ØR_Tabel_SletDrik">'5.1. § 10-tillæg'!$B$22:$D$22</definedName>
    <definedName name="PG10Tillæg_ØR_Tabel_Total">'5.1. § 10-tillæg'!$B$24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2027'!$A$1:$E$25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10-tillæg'!$A$1:$E$26</definedName>
    <definedName name="_xlnm.Print_Area" localSheetId="6">'5.1.a. § 10-tillæg'!$A$1:$G$23</definedName>
    <definedName name="_xlnm.Print_Area" localSheetId="7">'5.2. Varige tillæg'!$A$1:$G$21</definedName>
    <definedName name="_xlnm.Print_Area" localSheetId="8">'5.3. Engangstillæg'!$A$1:$G$17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tillæg'!$B$8:$F$19</definedName>
    <definedName name="VarigeTillæg_Tabel_KS">'5.2. Varige tillæg'!$B$17</definedName>
    <definedName name="VarigeTillæg_Tabel_SletSmå">'5.2. Varige tillæg'!$B$16:$F$16</definedName>
    <definedName name="VarigeTillæg_Tabel_Værdi">'5.2. Varige tillæg'!$B$15</definedName>
    <definedName name="VarigeTillæg_Tabel_Værdi_korr">'5.2. Varige tillæg'!$B$19</definedName>
    <definedName name="ØR_SidsteÅr_Tabel">'3. Omk. i ØR2026'!$B$8:$D$24</definedName>
    <definedName name="ØR_Tabel">'1. Økonomisk ramme 2027'!$B$8:$D$23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2027'!$B$21</definedName>
    <definedName name="ØR_Tabel_Total">'1. Økonomisk ramme 2027'!$B$23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5" i="10"/>
  <c r="C15" i="10"/>
  <c r="E15" i="9"/>
  <c r="E16" i="9" s="1"/>
  <c r="C15" i="9"/>
  <c r="C17" i="9" s="1"/>
  <c r="E19" i="8"/>
  <c r="E18" i="8"/>
  <c r="E17" i="8"/>
  <c r="E16" i="8"/>
  <c r="E15" i="8"/>
  <c r="E14" i="8"/>
  <c r="E13" i="8"/>
  <c r="C13" i="7" s="1"/>
  <c r="E12" i="8"/>
  <c r="E11" i="8"/>
  <c r="C11" i="7" s="1"/>
  <c r="E10" i="8"/>
  <c r="C10" i="7" s="1"/>
  <c r="E9" i="8"/>
  <c r="C9" i="7" s="1"/>
  <c r="C24" i="7"/>
  <c r="C18" i="3" s="1"/>
  <c r="C16" i="6"/>
  <c r="C12" i="11" l="1"/>
  <c r="C19" i="3" s="1"/>
  <c r="C12" i="3"/>
  <c r="C13" i="3"/>
  <c r="C12" i="7"/>
  <c r="C19" i="7" s="1"/>
  <c r="C11" i="4" s="1"/>
  <c r="C12" i="4" s="1"/>
  <c r="C15" i="4" s="1"/>
  <c r="C19" i="4" s="1"/>
  <c r="C24" i="4" s="1"/>
  <c r="C16" i="12"/>
  <c r="C21" i="3" s="1"/>
  <c r="C16" i="9"/>
  <c r="C18" i="9" s="1"/>
  <c r="C19" i="9" s="1"/>
  <c r="E17" i="9"/>
  <c r="E18" i="9" s="1"/>
  <c r="E19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3" i="3" s="1"/>
</calcChain>
</file>

<file path=xl/sharedStrings.xml><?xml version="1.0" encoding="utf-8"?>
<sst xmlns="http://schemas.openxmlformats.org/spreadsheetml/2006/main" count="340" uniqueCount="157">
  <si>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</si>
  <si>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</si>
  <si>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</si>
  <si>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</si>
  <si>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</si>
  <si>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</si>
  <si>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</si>
  <si>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</si>
  <si>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</si>
  <si>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</si>
  <si>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</si>
  <si>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</si>
  <si>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</si>
  <si>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</si>
  <si>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</si>
  <si>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</si>
  <si>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</si>
  <si>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</si>
  <si>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</si>
  <si>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</si>
  <si>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</si>
  <si>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</si>
  <si>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</si>
  <si>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</si>
  <si>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</si>
  <si>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</si>
  <si>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</si>
  <si>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</si>
  <si>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</si>
  <si>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</si>
  <si>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</si>
  <si>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</si>
  <si>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</si>
  <si>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</si>
  <si>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</si>
  <si>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</si>
  <si>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</si>
  <si>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</si>
  <si>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</si>
  <si>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</si>
  <si>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</si>
  <si>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</si>
  <si>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</si>
  <si>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</si>
  <si>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</si>
  <si>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</si>
  <si>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</si>
  <si>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</si>
  <si>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</si>
  <si>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</si>
  <si>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</si>
  <si>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</si>
  <si>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</si>
  <si>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</si>
  <si>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</si>
  <si>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</si>
  <si>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</si>
  <si>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</si>
  <si>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</si>
  <si>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</si>
  <si>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</si>
  <si>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</si>
  <si>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</si>
  <si>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</si>
  <si>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</si>
  <si>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</si>
  <si>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</si>
  <si>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</si>
  <si>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</si>
  <si>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</si>
  <si>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</si>
  <si>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</si>
  <si>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</si>
  <si>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</si>
  <si>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</si>
  <si>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</si>
  <si>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</si>
  <si>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</si>
  <si>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</si>
  <si>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</si>
  <si>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</si>
  <si>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</si>
  <si>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</si>
  <si>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</si>
  <si>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</si>
  <si>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</si>
  <si>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</si>
  <si>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</si>
  <si>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</si>
  <si>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</si>
  <si>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</si>
  <si>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</si>
  <si>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</si>
  <si>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</si>
  <si>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</si>
  <si>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</si>
  <si>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</si>
  <si>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</si>
  <si>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</si>
  <si>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</si>
  <si>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</si>
  <si>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</si>
  <si>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</si>
  <si>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</si>
  <si>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</si>
  <si>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</si>
  <si>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</si>
  <si>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</si>
  <si>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</si>
  <si>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</si>
  <si>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</si>
  <si>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</si>
  <si>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</si>
  <si>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</si>
  <si>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</si>
  <si>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</si>
  <si>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</si>
  <si>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</si>
  <si>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</si>
  <si>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</si>
  <si>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</si>
  <si>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</si>
  <si>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</si>
  <si>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</si>
  <si>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</si>
  <si>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</si>
  <si>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</si>
  <si>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</si>
  <si>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</si>
  <si>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</si>
  <si>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</si>
  <si>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</si>
  <si>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</si>
  <si>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</si>
  <si>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</si>
  <si>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</si>
  <si>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</si>
  <si>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</si>
  <si>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</si>
  <si>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</si>
  <si>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</si>
  <si>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Tjenestemandspensioner</t>
  </si>
  <si>
    <t>Tillæg til medfinansieringsprojekter indregnet i den økonomiske ramme for 2025 på baggrund af budgetterede omkostninger</t>
  </si>
  <si>
    <t>Saldo på differencekonto pr. 1. januar 2026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</si>
  <si>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</si>
  <si>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</si>
  <si>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</si>
  <si>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</si>
  <si>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</si>
  <si>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Kloakseparering</t>
  </si>
  <si>
    <t>NIS2</t>
  </si>
  <si>
    <t>Overløb og fejlkoblinger</t>
  </si>
  <si>
    <t>Udvidelse af forsyningsområde</t>
  </si>
  <si>
    <t>Gebyr til Miljøstyrelsen</t>
  </si>
  <si>
    <t>Note: En positiv saldo på differencekontoen angiver, at I (vandselskabet) har takstmidler til gode hos forbrugerne. En negativ saldo angiver omvendt, at forbrugerne har takstmidler til gode hos jer.</t>
  </si>
  <si>
    <t>Økonomisk ramme for 2026</t>
  </si>
  <si>
    <t>Tidligere udmeldt fradrag til den økonomiske ramme for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</si>
</sst>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4U3oiLmEMqYcN06dHsK2uofRQNEJO11xArnWHnPRsf8Et7tkDu0V5n0Z88NizxSYz5I+FF5PiO/GG/Ft2jDAyA==" saltValue="uL+lS7wmqlOhDEJLsVXN1A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3" t="s">
        <v>108</v>
      </c>
      <c r="C8" s="84"/>
      <c r="D8" s="85"/>
      <c r="E8" s="11"/>
    </row>
    <row r="9" spans="1:5" ht="15" customHeight="1" x14ac:dyDescent="0.25">
      <c r="A9" s="11"/>
      <c r="B9" s="114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6" t="s">
        <v>110</v>
      </c>
      <c r="C12" s="100">
        <f>SUM(C9:C11)*(1+'8. Nøgletal'!C9)*(1+'8. Nøgletal'!C10)</f>
        <v>0</v>
      </c>
      <c r="D12" s="101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KoPtFwN2wOkZklJ9yBtNN9RwZyFqxPd4QasrjrtKxoi68WGSoyLJ9MrI7IJGPNcU8oVczfMrrTq5JBNbC9JR7w==" saltValue="W5lO43Ee0sm8elHvyTANG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3" t="s">
        <v>57</v>
      </c>
      <c r="C8" s="84"/>
      <c r="D8" s="85"/>
      <c r="E8" s="11"/>
    </row>
    <row r="9" spans="1:5" ht="26.25" x14ac:dyDescent="0.25">
      <c r="A9" s="11"/>
      <c r="B9" s="117" t="s">
        <v>112</v>
      </c>
      <c r="C9" s="118"/>
      <c r="D9" s="117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3" t="s">
        <v>59</v>
      </c>
      <c r="C12" s="84"/>
      <c r="D12" s="85"/>
      <c r="E12" s="11"/>
    </row>
    <row r="13" spans="1:5" ht="26.25" customHeight="1" x14ac:dyDescent="0.25">
      <c r="A13" s="11"/>
      <c r="B13" s="117" t="s">
        <v>142</v>
      </c>
      <c r="C13" s="118">
        <v>2106226</v>
      </c>
      <c r="D13" s="117" t="s">
        <v>31</v>
      </c>
      <c r="E13" s="11"/>
    </row>
    <row r="14" spans="1:5" ht="14.25" customHeight="1" x14ac:dyDescent="0.25">
      <c r="A14" s="11"/>
      <c r="B14" s="44" t="s">
        <v>114</v>
      </c>
      <c r="C14" s="29">
        <v>2794581</v>
      </c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688355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100">
        <f>C11+C15</f>
        <v>688355</v>
      </c>
      <c r="D16" s="101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uWnzEWRnN9rNH/9WKP+UUv6elsn5e1XGh9BAV8AU0K1fPxxMU1CMEdjjkh/gqYpNfrPP5MBksONW2afohYS89Q==" saltValue="31WpbU19NYJ1zgc5myy+hg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100">
        <f>SUM(C10:C10)</f>
        <v>0</v>
      </c>
      <c r="D11" s="100" t="s">
        <v>68</v>
      </c>
      <c r="E11" s="100">
        <f>SUM(E10:E10)</f>
        <v>0</v>
      </c>
      <c r="F11" s="100" t="s">
        <v>68</v>
      </c>
      <c r="G11" s="100">
        <f>SUM(G10:G10)</f>
        <v>0</v>
      </c>
      <c r="H11" s="101" t="s">
        <v>31</v>
      </c>
      <c r="I11" s="11"/>
    </row>
    <row r="12" spans="1:9" ht="15" customHeight="1" x14ac:dyDescent="0.25">
      <c r="A12" s="11"/>
      <c r="B12" s="25" t="s">
        <v>115</v>
      </c>
      <c r="C12" s="100">
        <f>C11*(1+'8. Nøgletal'!C9)</f>
        <v>0</v>
      </c>
      <c r="D12" s="100" t="s">
        <v>68</v>
      </c>
      <c r="E12" s="100">
        <f>E11*(1+'8. Nøgletal'!C9)</f>
        <v>0</v>
      </c>
      <c r="F12" s="100" t="s">
        <v>68</v>
      </c>
      <c r="G12" s="100">
        <f>G11*(1+'8. Nøgletal'!C9)</f>
        <v>0</v>
      </c>
      <c r="H12" s="101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jxrgasIkj5JbB1/c8WDKiz1TkK6lE6iVkKSdgEqZdkgl2+Y3y6XxSzRpbkqd200O4+AMv8/fpGVv5quHcCarCA==" saltValue="18JYOclb7YYkcPjIjtI/sA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116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100">
        <f>SUM(C10:C10)</f>
        <v>0</v>
      </c>
      <c r="D11" s="101" t="s">
        <v>31</v>
      </c>
      <c r="E11" s="100">
        <f>SUM(E10:E10)</f>
        <v>0</v>
      </c>
      <c r="F11" s="101" t="s">
        <v>31</v>
      </c>
      <c r="G11" s="11"/>
    </row>
    <row r="12" spans="1:7" ht="15" customHeight="1" x14ac:dyDescent="0.25">
      <c r="A12" s="11"/>
      <c r="B12" s="25" t="s">
        <v>117</v>
      </c>
      <c r="C12" s="100">
        <f>C11*(1+'8. Nøgletal'!C9)</f>
        <v>0</v>
      </c>
      <c r="D12" s="101" t="s">
        <v>31</v>
      </c>
      <c r="E12" s="100">
        <f>E11*(1+'8. Nøgletal'!C9)</f>
        <v>0</v>
      </c>
      <c r="F12" s="101" t="s">
        <v>31</v>
      </c>
      <c r="G12" s="90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0KWfAaocMhagkaRzdlI2JgLxuGti/1/II7HYOTpMVB9AnRKuNik9Bf0y4nsJf97Yhe77Gt/LbubE60EcX4A0Ew==" saltValue="yZzf1enJlflejcp4asZOf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26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133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134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118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afXchtPWjroN4yNHYk8cGMCzQ4nMhTy9I4duaVVhlY4WLD1kEXrURYJvOxI/PyfdBXhPu8ZitOwdQED4DsLtpw==" saltValue="DWhJpEauQ/yANH9o5jAzz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82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82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4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82"/>
      <c r="C21" s="11"/>
      <c r="D21" s="11"/>
    </row>
    <row r="22" spans="1:4" ht="15" customHeight="1" x14ac:dyDescent="0.25">
      <c r="A22" s="11"/>
      <c r="B22" s="83" t="s">
        <v>35</v>
      </c>
      <c r="C22" s="85"/>
      <c r="D22" s="11"/>
    </row>
    <row r="23" spans="1:4" ht="15" customHeight="1" x14ac:dyDescent="0.25">
      <c r="A23" s="11"/>
      <c r="B23" s="44" t="s">
        <v>82</v>
      </c>
      <c r="C23" s="8">
        <v>5.63477169530004E-3</v>
      </c>
      <c r="D23" s="22"/>
    </row>
    <row r="24" spans="1:4" ht="15" customHeight="1" x14ac:dyDescent="0.25">
      <c r="A24" s="11"/>
      <c r="B24" s="44" t="s">
        <v>121</v>
      </c>
      <c r="C24" s="8">
        <v>5.63477169530004E-3</v>
      </c>
      <c r="D24" s="22"/>
    </row>
    <row r="25" spans="1:4" ht="15" customHeight="1" x14ac:dyDescent="0.25">
      <c r="A25" s="11"/>
      <c r="B25" s="83"/>
      <c r="C25" s="85"/>
      <c r="D25" s="11"/>
    </row>
    <row r="26" spans="1:4" ht="15" customHeight="1" x14ac:dyDescent="0.25">
      <c r="A26" s="11"/>
      <c r="B26" s="82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k7u1ttSSBQBTnufGMMFnoBbTbZKcfntTuA10n1ln2/GTCQIziIwqOnRumIaMdaVLkeJHc6vYHHCnFr4JHOI2HQ==" saltValue="r9wKMAuKXKpJvBFSxEoraw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130248498.19560474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tillæg'!C19+'5.2. Varige tillæg'!E19</f>
        <v>1703236.8229369156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-743517.90162820963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-787007.74423700338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3769172.9508703491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134190382.3235468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10-tillæg'!C24</f>
        <v>2106226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40" t="s">
        <v>156</v>
      </c>
      <c r="C20" s="34">
        <v>-107766.17803060263</v>
      </c>
      <c r="D20" s="39" t="s">
        <v>31</v>
      </c>
      <c r="E20" s="11"/>
    </row>
    <row r="21" spans="1:5" ht="15" customHeight="1" x14ac:dyDescent="0.25">
      <c r="A21" s="11"/>
      <c r="B21" s="28" t="s">
        <v>22</v>
      </c>
      <c r="C21" s="34">
        <f>'5.5. Korr. af ØR2025'!C16</f>
        <v>688355</v>
      </c>
      <c r="D21" s="39" t="s">
        <v>31</v>
      </c>
      <c r="E21" s="11"/>
    </row>
    <row r="22" spans="1:5" ht="15" customHeight="1" x14ac:dyDescent="0.25">
      <c r="A22" s="11"/>
      <c r="B22" s="38" t="s">
        <v>42</v>
      </c>
      <c r="C22" s="34">
        <v>0</v>
      </c>
      <c r="D22" s="39" t="s">
        <v>31</v>
      </c>
      <c r="E22" s="11"/>
    </row>
    <row r="23" spans="1:5" ht="15" customHeight="1" x14ac:dyDescent="0.25">
      <c r="A23" s="11"/>
      <c r="B23" s="25" t="s">
        <v>4</v>
      </c>
      <c r="C23" s="41">
        <f>SUM(C17:C22)</f>
        <v>136877197.14551619</v>
      </c>
      <c r="D23" s="27" t="s">
        <v>31</v>
      </c>
      <c r="E23" s="11"/>
    </row>
    <row r="24" spans="1:5" ht="15" customHeight="1" x14ac:dyDescent="0.25">
      <c r="A24" s="11"/>
      <c r="B24" s="11"/>
      <c r="C24" s="11"/>
      <c r="D24" s="11"/>
      <c r="E24" s="11"/>
    </row>
    <row r="25" spans="1:5" ht="15" customHeight="1" x14ac:dyDescent="0.25">
      <c r="A25" s="11"/>
      <c r="B25" s="11"/>
      <c r="C25" s="11"/>
      <c r="D25" s="11"/>
      <c r="E25" s="11"/>
    </row>
  </sheetData>
  <sheetProtection algorithmName="SHA-512" hashValue="TuQQSMUtZmww4m2wfQsYAbgwFhE0Pgw0na6Sw8a98j4e0DHJyJTaEy5aAMtt6Lz8qRKLhspilo7qqzr7gZ9now==" saltValue="MMtN+PiB5wdthaRHWe92pQ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73.710937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137128880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2176453.0732566863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10-tillæg'!C19+'5.2. Varige tillæg'!C15+'5.2. Varige tillæg'!E15+'5.3. Engangstillæg'!C15+'5.3. Engangstillæg'!E15</f>
        <v>6059578.8353420105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145364911.90859869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136476803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8888108.9085986912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7990691</v>
      </c>
      <c r="D18" s="46" t="s">
        <v>31</v>
      </c>
      <c r="E18" s="11"/>
    </row>
    <row r="19" spans="1:5" ht="15" customHeight="1" x14ac:dyDescent="0.25">
      <c r="A19" s="11"/>
      <c r="B19" s="25" t="s">
        <v>143</v>
      </c>
      <c r="C19" s="41">
        <f>C15+C18</f>
        <v>16878799.908598691</v>
      </c>
      <c r="D19" s="27" t="s">
        <v>31</v>
      </c>
      <c r="E19" s="11"/>
    </row>
    <row r="20" spans="1:5" ht="30" customHeight="1" x14ac:dyDescent="0.25">
      <c r="A20" s="11"/>
      <c r="B20" s="49" t="s">
        <v>154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144</v>
      </c>
      <c r="C22" s="26"/>
      <c r="D22" s="27"/>
      <c r="E22" s="11"/>
    </row>
    <row r="23" spans="1:5" ht="15" customHeight="1" x14ac:dyDescent="0.25">
      <c r="A23" s="11"/>
      <c r="B23" s="52" t="s">
        <v>145</v>
      </c>
      <c r="C23" s="53">
        <f>100*7990691/(122610669+9520928)</f>
        <v>6.0475247264286072</v>
      </c>
      <c r="D23" s="46" t="s">
        <v>146</v>
      </c>
      <c r="E23" s="11"/>
    </row>
    <row r="24" spans="1:5" ht="15" customHeight="1" x14ac:dyDescent="0.25">
      <c r="A24" s="11"/>
      <c r="B24" s="52" t="s">
        <v>147</v>
      </c>
      <c r="C24" s="53">
        <f>C19/C12*100</f>
        <v>11.61133019446371</v>
      </c>
      <c r="D24" s="46" t="s">
        <v>146</v>
      </c>
      <c r="E24" s="11"/>
    </row>
    <row r="25" spans="1:5" ht="56.25" customHeight="1" x14ac:dyDescent="0.25">
      <c r="A25" s="11"/>
      <c r="B25" s="54" t="s">
        <v>148</v>
      </c>
      <c r="C25" s="55"/>
      <c r="D25" s="56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hGu4EsIFzpXcXgBZr6gPE3Blcv8L0KTP+tvfaAhtTHXdnjyRq0x8AaUpDfbvxS2QYbJXnKUBVeBvrW79YnDgVQ==" saltValue="31QlexUT0LtHCYD9pK+EnQ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7"/>
      <c r="B1" s="57"/>
      <c r="C1" s="57"/>
      <c r="D1" s="57"/>
      <c r="E1" s="57"/>
    </row>
    <row r="2" spans="1:5" ht="15" customHeight="1" x14ac:dyDescent="0.25">
      <c r="A2" s="57"/>
      <c r="B2" s="57"/>
      <c r="C2" s="57"/>
      <c r="D2" s="57"/>
      <c r="E2" s="57"/>
    </row>
    <row r="3" spans="1:5" ht="24.95" customHeight="1" x14ac:dyDescent="0.25">
      <c r="A3" s="57"/>
      <c r="B3" s="58" t="s">
        <v>87</v>
      </c>
      <c r="C3" s="58"/>
      <c r="D3" s="58"/>
      <c r="E3" s="57"/>
    </row>
    <row r="4" spans="1:5" ht="15" customHeight="1" x14ac:dyDescent="0.25">
      <c r="A4" s="57"/>
      <c r="B4" s="58"/>
      <c r="C4" s="58"/>
      <c r="D4" s="58"/>
      <c r="E4" s="57"/>
    </row>
    <row r="5" spans="1:5" ht="15" customHeight="1" x14ac:dyDescent="0.25">
      <c r="A5" s="57"/>
      <c r="B5" s="58"/>
      <c r="C5" s="58"/>
      <c r="D5" s="58"/>
      <c r="E5" s="57"/>
    </row>
    <row r="6" spans="1:5" ht="15" customHeight="1" x14ac:dyDescent="0.25">
      <c r="A6" s="57"/>
      <c r="B6" s="57"/>
      <c r="C6" s="57"/>
      <c r="D6" s="57"/>
      <c r="E6" s="57"/>
    </row>
    <row r="7" spans="1:5" ht="15" customHeight="1" x14ac:dyDescent="0.25">
      <c r="A7" s="57"/>
      <c r="B7" s="57"/>
      <c r="C7" s="57"/>
      <c r="D7" s="57"/>
      <c r="E7" s="57"/>
    </row>
    <row r="8" spans="1:5" ht="15" customHeight="1" x14ac:dyDescent="0.25">
      <c r="A8" s="57"/>
      <c r="B8" s="59" t="s">
        <v>135</v>
      </c>
      <c r="C8" s="60"/>
      <c r="D8" s="61"/>
      <c r="E8" s="57"/>
    </row>
    <row r="9" spans="1:5" ht="15" customHeight="1" x14ac:dyDescent="0.25">
      <c r="A9" s="57"/>
      <c r="B9" s="62" t="s">
        <v>122</v>
      </c>
      <c r="C9" s="63">
        <v>125903504.31604268</v>
      </c>
      <c r="D9" s="64" t="s">
        <v>31</v>
      </c>
      <c r="E9" s="57"/>
    </row>
    <row r="10" spans="1:5" ht="15" customHeight="1" x14ac:dyDescent="0.25">
      <c r="A10" s="57"/>
      <c r="B10" s="65" t="s">
        <v>32</v>
      </c>
      <c r="C10" s="63">
        <v>2176453.0732566863</v>
      </c>
      <c r="D10" s="64" t="s">
        <v>31</v>
      </c>
      <c r="E10" s="57"/>
    </row>
    <row r="11" spans="1:5" ht="15" customHeight="1" x14ac:dyDescent="0.25">
      <c r="A11" s="57"/>
      <c r="B11" s="65" t="s">
        <v>62</v>
      </c>
      <c r="C11" s="66">
        <v>0</v>
      </c>
      <c r="D11" s="64" t="s">
        <v>31</v>
      </c>
      <c r="E11" s="57"/>
    </row>
    <row r="12" spans="1:5" ht="15" customHeight="1" x14ac:dyDescent="0.25">
      <c r="A12" s="57"/>
      <c r="B12" s="65" t="s">
        <v>24</v>
      </c>
      <c r="C12" s="67">
        <v>0</v>
      </c>
      <c r="D12" s="64" t="s">
        <v>31</v>
      </c>
      <c r="E12" s="57"/>
    </row>
    <row r="13" spans="1:5" ht="15" customHeight="1" x14ac:dyDescent="0.25">
      <c r="A13" s="57"/>
      <c r="B13" s="65" t="s">
        <v>34</v>
      </c>
      <c r="C13" s="67">
        <v>0</v>
      </c>
      <c r="D13" s="64" t="s">
        <v>31</v>
      </c>
      <c r="E13" s="57"/>
    </row>
    <row r="14" spans="1:5" ht="15" customHeight="1" x14ac:dyDescent="0.25">
      <c r="A14" s="57"/>
      <c r="B14" s="65" t="s">
        <v>35</v>
      </c>
      <c r="C14" s="68">
        <v>-721701.31863245927</v>
      </c>
      <c r="D14" s="64" t="s">
        <v>31</v>
      </c>
      <c r="E14" s="57"/>
    </row>
    <row r="15" spans="1:5" ht="15" customHeight="1" x14ac:dyDescent="0.25">
      <c r="A15" s="57"/>
      <c r="B15" s="65" t="s">
        <v>36</v>
      </c>
      <c r="C15" s="68">
        <v>-768210.20070410368</v>
      </c>
      <c r="D15" s="64" t="s">
        <v>31</v>
      </c>
      <c r="E15" s="57"/>
    </row>
    <row r="16" spans="1:5" ht="15" customHeight="1" x14ac:dyDescent="0.25">
      <c r="A16" s="57"/>
      <c r="B16" s="65" t="s">
        <v>37</v>
      </c>
      <c r="C16" s="67">
        <v>3658452.325641925</v>
      </c>
      <c r="D16" s="64" t="s">
        <v>31</v>
      </c>
      <c r="E16" s="57"/>
    </row>
    <row r="17" spans="1:5" ht="15" customHeight="1" x14ac:dyDescent="0.25">
      <c r="A17" s="57"/>
      <c r="B17" s="69" t="s">
        <v>38</v>
      </c>
      <c r="C17" s="70">
        <v>130248498.19560474</v>
      </c>
      <c r="D17" s="71" t="s">
        <v>31</v>
      </c>
      <c r="E17" s="57"/>
    </row>
    <row r="18" spans="1:5" ht="15" customHeight="1" x14ac:dyDescent="0.25">
      <c r="A18" s="57"/>
      <c r="B18" s="72" t="s">
        <v>123</v>
      </c>
      <c r="C18" s="68">
        <v>2106226</v>
      </c>
      <c r="D18" s="73" t="s">
        <v>31</v>
      </c>
      <c r="E18" s="57"/>
    </row>
    <row r="19" spans="1:5" ht="27" customHeight="1" x14ac:dyDescent="0.25">
      <c r="A19" s="57"/>
      <c r="B19" s="74" t="s">
        <v>40</v>
      </c>
      <c r="C19" s="68">
        <v>0</v>
      </c>
      <c r="D19" s="73" t="s">
        <v>31</v>
      </c>
      <c r="E19" s="57"/>
    </row>
    <row r="20" spans="1:5" ht="15" customHeight="1" x14ac:dyDescent="0.25">
      <c r="A20" s="57"/>
      <c r="B20" s="75" t="s">
        <v>41</v>
      </c>
      <c r="C20" s="76">
        <v>-107766.17803060263</v>
      </c>
      <c r="D20" s="77" t="s">
        <v>31</v>
      </c>
      <c r="E20" s="57"/>
    </row>
    <row r="21" spans="1:5" ht="15" customHeight="1" x14ac:dyDescent="0.25">
      <c r="A21" s="57"/>
      <c r="B21" s="62" t="s">
        <v>124</v>
      </c>
      <c r="C21" s="68">
        <v>218143</v>
      </c>
      <c r="D21" s="73" t="s">
        <v>31</v>
      </c>
      <c r="E21" s="57"/>
    </row>
    <row r="22" spans="1:5" ht="15" customHeight="1" x14ac:dyDescent="0.25">
      <c r="A22" s="57"/>
      <c r="B22" s="72" t="s">
        <v>42</v>
      </c>
      <c r="C22" s="68">
        <v>0</v>
      </c>
      <c r="D22" s="73" t="s">
        <v>31</v>
      </c>
      <c r="E22" s="57"/>
    </row>
    <row r="23" spans="1:5" ht="15" customHeight="1" x14ac:dyDescent="0.25">
      <c r="A23" s="57"/>
      <c r="B23" s="59" t="s">
        <v>155</v>
      </c>
      <c r="C23" s="78">
        <v>132465101.01757413</v>
      </c>
      <c r="D23" s="61" t="s">
        <v>31</v>
      </c>
      <c r="E23" s="57"/>
    </row>
    <row r="24" spans="1:5" ht="30" customHeight="1" x14ac:dyDescent="0.25">
      <c r="A24" s="57"/>
      <c r="B24" s="79" t="s">
        <v>136</v>
      </c>
      <c r="C24" s="79"/>
      <c r="D24" s="79"/>
      <c r="E24" s="57"/>
    </row>
    <row r="25" spans="1:5" ht="15" customHeight="1" x14ac:dyDescent="0.25">
      <c r="A25" s="57"/>
      <c r="B25" s="57"/>
      <c r="C25" s="57"/>
      <c r="D25" s="57"/>
      <c r="E25" s="57"/>
    </row>
    <row r="26" spans="1:5" ht="15" customHeight="1" x14ac:dyDescent="0.25"/>
  </sheetData>
  <sheetProtection algorithmName="SHA-512" hashValue="ccXqG5YLtkITZVNmgGLTFWj5e9hvbCGi8CC6VshEqXXRnsOolhDQ+Av4T2Gigz2BaVTIA5iMHqmQFO5JU5UBcA==" saltValue="YhDWTsAm31veKGs8bxf8lQ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80"/>
      <c r="C1" s="80"/>
      <c r="D1" s="80"/>
      <c r="E1" s="11"/>
    </row>
    <row r="2" spans="1:5" ht="15" customHeight="1" x14ac:dyDescent="0.25">
      <c r="A2" s="11"/>
      <c r="B2" s="80"/>
      <c r="C2" s="80"/>
      <c r="D2" s="80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81"/>
      <c r="C6" s="81"/>
      <c r="D6" s="81"/>
      <c r="E6" s="11"/>
    </row>
    <row r="7" spans="1:5" ht="15" customHeight="1" x14ac:dyDescent="0.25">
      <c r="A7" s="11"/>
      <c r="B7" s="82"/>
      <c r="C7" s="11"/>
      <c r="D7" s="11"/>
      <c r="E7" s="11"/>
    </row>
    <row r="8" spans="1:5" ht="14.25" customHeight="1" x14ac:dyDescent="0.25">
      <c r="A8" s="11"/>
      <c r="B8" s="83" t="s">
        <v>88</v>
      </c>
      <c r="C8" s="84"/>
      <c r="D8" s="85"/>
      <c r="E8" s="11"/>
    </row>
    <row r="9" spans="1:5" ht="15" customHeight="1" x14ac:dyDescent="0.25">
      <c r="A9" s="11"/>
      <c r="B9" s="52" t="s">
        <v>89</v>
      </c>
      <c r="C9" s="2">
        <v>39520573.775222614</v>
      </c>
      <c r="D9" s="46" t="s">
        <v>31</v>
      </c>
      <c r="E9" s="11"/>
    </row>
    <row r="10" spans="1:5" ht="15" customHeight="1" x14ac:dyDescent="0.25">
      <c r="A10" s="11"/>
      <c r="B10" s="86" t="s">
        <v>90</v>
      </c>
      <c r="C10" s="3">
        <f>-'8. Nøgletal'!C19*C9</f>
        <v>-790411.47550445236</v>
      </c>
      <c r="D10" s="46" t="s">
        <v>31</v>
      </c>
      <c r="E10" s="11"/>
    </row>
    <row r="11" spans="1:5" ht="15" customHeight="1" x14ac:dyDescent="0.25">
      <c r="A11" s="11"/>
      <c r="B11" s="86" t="s">
        <v>91</v>
      </c>
      <c r="C11" s="2">
        <f>('5.2. Varige tillæg'!C15)*(1+'8. Nøgletal'!C9)*(1-'8. Nøgletal'!C19)+'5.6 Anlægsprojekter'!C12-'6. Bortfald'!C12+'7. Tilknyttet virksomhed'!C12</f>
        <v>620224.91213199997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39350387.211850166</v>
      </c>
      <c r="D12" s="46" t="s">
        <v>31</v>
      </c>
      <c r="E12" s="11"/>
    </row>
    <row r="13" spans="1:5" ht="15" customHeight="1" x14ac:dyDescent="0.25">
      <c r="A13" s="11"/>
      <c r="B13" s="87" t="s">
        <v>93</v>
      </c>
      <c r="C13" s="88">
        <f>-C12*'8. Nøgletal'!C19</f>
        <v>-787007.74423700338</v>
      </c>
      <c r="D13" s="89" t="s">
        <v>31</v>
      </c>
      <c r="E13" s="90"/>
    </row>
    <row r="14" spans="1:5" ht="15" customHeight="1" x14ac:dyDescent="0.25">
      <c r="A14" s="11"/>
      <c r="B14" s="83" t="s">
        <v>94</v>
      </c>
      <c r="C14" s="84"/>
      <c r="D14" s="85"/>
      <c r="E14" s="11"/>
    </row>
    <row r="15" spans="1:5" ht="15" customHeight="1" x14ac:dyDescent="0.25">
      <c r="A15" s="11"/>
      <c r="B15" s="44" t="s">
        <v>46</v>
      </c>
      <c r="C15" s="3">
        <v>101698418.3063325</v>
      </c>
      <c r="D15" s="46" t="s">
        <v>31</v>
      </c>
      <c r="E15" s="11"/>
    </row>
    <row r="16" spans="1:5" ht="15" customHeight="1" x14ac:dyDescent="0.25">
      <c r="A16" s="11"/>
      <c r="B16" s="86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6" t="s">
        <v>95</v>
      </c>
      <c r="C17" s="2">
        <f>('5.2. Varige tillæg'!E15)*(1+'8. Nøgletal'!C9)*(1-'8. Nøgletal'!C14)+'5.6 Anlægsprojekter'!E12-'6. Bortfald'!E12+'7. Tilknyttet virksomhed'!E12</f>
        <v>1092735.3739150001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102791153.6802475</v>
      </c>
      <c r="D18" s="46" t="s">
        <v>31</v>
      </c>
      <c r="E18" s="11"/>
    </row>
    <row r="19" spans="1:5" ht="15" customHeight="1" x14ac:dyDescent="0.25">
      <c r="A19" s="11"/>
      <c r="B19" s="87" t="s">
        <v>97</v>
      </c>
      <c r="C19" s="88">
        <f>-C18*'8. Nøgletal'!C15</f>
        <v>0</v>
      </c>
      <c r="D19" s="89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-787007.74423700338</v>
      </c>
      <c r="D20" s="27" t="s">
        <v>31</v>
      </c>
      <c r="E20" s="11"/>
    </row>
    <row r="21" spans="1:5" ht="39.950000000000003" customHeight="1" x14ac:dyDescent="0.25">
      <c r="A21" s="11"/>
      <c r="B21" s="91" t="s">
        <v>125</v>
      </c>
      <c r="C21" s="92"/>
      <c r="D21" s="93"/>
      <c r="E21" s="90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8hjsmlXoy07hg86NuxnRAw9dQlWUBOsY7NKunIoI3R6uQgnKFsOahdIFIsSDOkEb/WGwTn0Rd0ZLEDaav3vvuQ==" saltValue="lzGu2kuLjbDP+j38KjxbaQ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4" t="s">
        <v>99</v>
      </c>
      <c r="C8" s="95"/>
      <c r="D8" s="96"/>
      <c r="E8" s="11"/>
    </row>
    <row r="9" spans="1:5" ht="15" customHeight="1" x14ac:dyDescent="0.25">
      <c r="A9" s="11"/>
      <c r="B9" s="97" t="s">
        <v>137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7" t="s">
        <v>138</v>
      </c>
      <c r="C10" s="33">
        <f>'5.1.a. § 10-tillæg'!E10</f>
        <v>7669.4853420099971</v>
      </c>
      <c r="D10" s="46" t="s">
        <v>31</v>
      </c>
      <c r="E10" s="11"/>
    </row>
    <row r="11" spans="1:5" ht="15" customHeight="1" x14ac:dyDescent="0.25">
      <c r="A11" s="11"/>
      <c r="B11" s="97" t="s">
        <v>139</v>
      </c>
      <c r="C11" s="33">
        <f>'5.1.a. § 10-tillæg'!E11</f>
        <v>0</v>
      </c>
      <c r="D11" s="46" t="s">
        <v>31</v>
      </c>
      <c r="E11" s="11"/>
    </row>
    <row r="12" spans="1:5" ht="15" customHeight="1" x14ac:dyDescent="0.25">
      <c r="A12" s="11"/>
      <c r="B12" s="97" t="s">
        <v>140</v>
      </c>
      <c r="C12" s="33">
        <f>'5.1.a. § 10-tillæg'!E12</f>
        <v>0</v>
      </c>
      <c r="D12" s="46" t="s">
        <v>31</v>
      </c>
      <c r="E12" s="11"/>
    </row>
    <row r="13" spans="1:5" ht="15" customHeight="1" x14ac:dyDescent="0.25">
      <c r="A13" s="11"/>
      <c r="B13" s="98" t="s">
        <v>141</v>
      </c>
      <c r="C13" s="33">
        <f>'5.1.a. § 10-tillæg'!E13</f>
        <v>0</v>
      </c>
      <c r="D13" s="46" t="s">
        <v>31</v>
      </c>
      <c r="E13" s="11"/>
    </row>
    <row r="14" spans="1:5" ht="15" customHeight="1" x14ac:dyDescent="0.25">
      <c r="A14" s="11"/>
      <c r="B14" s="98" t="s">
        <v>153</v>
      </c>
      <c r="C14" s="99">
        <v>75381</v>
      </c>
      <c r="D14" s="46" t="s">
        <v>31</v>
      </c>
      <c r="E14" s="11"/>
    </row>
    <row r="15" spans="1:5" ht="15" customHeight="1" x14ac:dyDescent="0.25">
      <c r="A15" s="11"/>
      <c r="B15" s="98"/>
      <c r="C15" s="99"/>
      <c r="D15" s="46" t="s">
        <v>31</v>
      </c>
      <c r="E15" s="11"/>
    </row>
    <row r="16" spans="1:5" ht="15" customHeight="1" x14ac:dyDescent="0.25">
      <c r="A16" s="11"/>
      <c r="B16" s="98"/>
      <c r="C16" s="99"/>
      <c r="D16" s="46" t="s">
        <v>31</v>
      </c>
      <c r="E16" s="11"/>
    </row>
    <row r="17" spans="1:5" ht="15" customHeight="1" x14ac:dyDescent="0.25">
      <c r="A17" s="11"/>
      <c r="B17" s="98"/>
      <c r="C17" s="99"/>
      <c r="D17" s="46" t="s">
        <v>31</v>
      </c>
      <c r="E17" s="11"/>
    </row>
    <row r="18" spans="1:5" ht="15" customHeight="1" x14ac:dyDescent="0.25">
      <c r="A18" s="11"/>
      <c r="B18" s="98"/>
      <c r="C18" s="99"/>
      <c r="D18" s="46" t="s">
        <v>31</v>
      </c>
      <c r="E18" s="11"/>
    </row>
    <row r="19" spans="1:5" ht="15" customHeight="1" x14ac:dyDescent="0.25">
      <c r="A19" s="11"/>
      <c r="B19" s="25" t="s">
        <v>48</v>
      </c>
      <c r="C19" s="100">
        <f>SUM(C9:C18)</f>
        <v>83050.485342009997</v>
      </c>
      <c r="D19" s="101" t="s">
        <v>31</v>
      </c>
      <c r="E19" s="11"/>
    </row>
    <row r="20" spans="1:5" ht="15" customHeight="1" x14ac:dyDescent="0.25">
      <c r="A20" s="11"/>
      <c r="B20" s="102"/>
      <c r="C20" s="103"/>
      <c r="D20" s="103"/>
      <c r="E20" s="11"/>
    </row>
    <row r="21" spans="1:5" ht="15" customHeight="1" x14ac:dyDescent="0.25">
      <c r="A21" s="11"/>
      <c r="B21" s="83" t="s">
        <v>39</v>
      </c>
      <c r="C21" s="84"/>
      <c r="D21" s="85"/>
      <c r="E21" s="11"/>
    </row>
    <row r="22" spans="1:5" ht="15" customHeight="1" x14ac:dyDescent="0.25">
      <c r="A22" s="11"/>
      <c r="B22" s="104" t="s">
        <v>49</v>
      </c>
      <c r="C22" s="33">
        <v>2106226</v>
      </c>
      <c r="D22" s="46" t="s">
        <v>31</v>
      </c>
      <c r="E22" s="11"/>
    </row>
    <row r="23" spans="1:5" ht="15" customHeight="1" x14ac:dyDescent="0.25">
      <c r="A23" s="11"/>
      <c r="B23" s="104" t="s">
        <v>50</v>
      </c>
      <c r="C23" s="33">
        <v>0</v>
      </c>
      <c r="D23" s="46" t="s">
        <v>31</v>
      </c>
      <c r="E23" s="11"/>
    </row>
    <row r="24" spans="1:5" ht="15" customHeight="1" x14ac:dyDescent="0.25">
      <c r="A24" s="11"/>
      <c r="B24" s="25" t="s">
        <v>48</v>
      </c>
      <c r="C24" s="100">
        <f>SUM(C22:C23)</f>
        <v>2106226</v>
      </c>
      <c r="D24" s="101" t="s">
        <v>31</v>
      </c>
      <c r="E24" s="11"/>
    </row>
    <row r="25" spans="1:5" ht="15" customHeight="1" x14ac:dyDescent="0.25">
      <c r="A25" s="11"/>
      <c r="B25" s="11"/>
      <c r="C25" s="11"/>
      <c r="D25" s="11"/>
      <c r="E25" s="11"/>
    </row>
    <row r="26" spans="1:5" ht="15" customHeight="1" x14ac:dyDescent="0.25">
      <c r="A26" s="11"/>
      <c r="B26" s="11"/>
      <c r="C26" s="11"/>
      <c r="D26" s="11"/>
      <c r="E26" s="11"/>
    </row>
  </sheetData>
  <sheetProtection algorithmName="SHA-512" hashValue="NoyXvFpzCOMk9iiX+pSoPdg+hGEOknqqB1ikjC8iWkKCNk0GlbiZO8W6g9byHIvpML6uAmGRpeDpZUC3TrFzVQ==" saltValue="lKtz/MWwRmQz9iqiDkltWQ==" spinCount="100000" sheet="1" objects="1" scenarios="1"/>
  <mergeCells count="3">
    <mergeCell ref="B3:D5"/>
    <mergeCell ref="B8:D8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5" t="s">
        <v>126</v>
      </c>
      <c r="C8" s="106" t="s">
        <v>101</v>
      </c>
      <c r="D8" s="107" t="s">
        <v>102</v>
      </c>
      <c r="E8" s="107" t="s">
        <v>103</v>
      </c>
      <c r="F8" s="27"/>
      <c r="G8" s="11"/>
    </row>
    <row r="9" spans="1:7" ht="15" customHeight="1" x14ac:dyDescent="0.25">
      <c r="A9" s="11"/>
      <c r="B9" s="97" t="s">
        <v>137</v>
      </c>
      <c r="C9" s="33">
        <v>1441095.4202517101</v>
      </c>
      <c r="D9" s="33">
        <v>743594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7" t="s">
        <v>138</v>
      </c>
      <c r="C10" s="33">
        <v>108777.51465799</v>
      </c>
      <c r="D10" s="33">
        <v>116447</v>
      </c>
      <c r="E10" s="33">
        <f t="shared" ref="E10:E19" si="0">MAX(D10-C10,0)</f>
        <v>7669.4853420099971</v>
      </c>
      <c r="F10" s="46" t="s">
        <v>31</v>
      </c>
      <c r="G10" s="11"/>
    </row>
    <row r="11" spans="1:7" ht="44.25" customHeight="1" x14ac:dyDescent="0.25">
      <c r="A11" s="11"/>
      <c r="B11" s="97" t="s">
        <v>139</v>
      </c>
      <c r="C11" s="33">
        <v>1519994.96216788</v>
      </c>
      <c r="D11" s="33">
        <v>884198</v>
      </c>
      <c r="E11" s="33">
        <f t="shared" si="0"/>
        <v>0</v>
      </c>
      <c r="F11" s="46" t="s">
        <v>31</v>
      </c>
      <c r="G11" s="11"/>
    </row>
    <row r="12" spans="1:7" ht="15" customHeight="1" x14ac:dyDescent="0.25">
      <c r="A12" s="11"/>
      <c r="B12" s="97" t="s">
        <v>140</v>
      </c>
      <c r="C12" s="33">
        <v>541590.84199614997</v>
      </c>
      <c r="D12" s="33">
        <v>338090</v>
      </c>
      <c r="E12" s="33">
        <f t="shared" si="0"/>
        <v>0</v>
      </c>
      <c r="F12" s="46" t="s">
        <v>31</v>
      </c>
      <c r="G12" s="11"/>
    </row>
    <row r="13" spans="1:7" ht="15" customHeight="1" x14ac:dyDescent="0.25">
      <c r="A13" s="11"/>
      <c r="B13" s="98" t="s">
        <v>141</v>
      </c>
      <c r="C13" s="33">
        <v>115691.58544888</v>
      </c>
      <c r="D13" s="33">
        <v>58766</v>
      </c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8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8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8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8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8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8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100"/>
      <c r="D20" s="100"/>
      <c r="E20" s="100"/>
      <c r="F20" s="101"/>
      <c r="G20" s="11"/>
    </row>
    <row r="21" spans="1:7" ht="39.75" customHeight="1" x14ac:dyDescent="0.25">
      <c r="A21" s="11"/>
      <c r="B21" s="49" t="s">
        <v>104</v>
      </c>
      <c r="C21" s="50"/>
      <c r="D21" s="50"/>
      <c r="E21" s="50"/>
      <c r="F21" s="51"/>
      <c r="G21" s="11"/>
    </row>
    <row r="22" spans="1:7" ht="15" customHeight="1" x14ac:dyDescent="0.25">
      <c r="A22" s="11"/>
      <c r="B22" s="108"/>
      <c r="C22" s="103"/>
      <c r="D22" s="103"/>
      <c r="E22" s="103"/>
      <c r="F22" s="103"/>
      <c r="G22" s="11"/>
    </row>
    <row r="23" spans="1:7" ht="15" customHeight="1" x14ac:dyDescent="0.25">
      <c r="A23" s="11"/>
      <c r="B23" s="108"/>
      <c r="C23" s="103"/>
      <c r="D23" s="103"/>
      <c r="E23" s="103"/>
      <c r="F23" s="103"/>
      <c r="G23" s="11"/>
    </row>
  </sheetData>
  <sheetProtection algorithmName="SHA-512" hashValue="nfLMX0Ro5qlgLe/6cDjDStdv7I2iWSAjhTztlrmCr4BgGStX8kac95b8+0kZn/nDpMrADGiEOTxL4Nv7CyyjhA==" saltValue="3K3x8tlgnIZ8vbgcZ52L3w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1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149</v>
      </c>
      <c r="C10" s="33">
        <v>36903</v>
      </c>
      <c r="D10" s="46" t="s">
        <v>31</v>
      </c>
      <c r="E10" s="33">
        <v>390063</v>
      </c>
      <c r="F10" s="46" t="s">
        <v>31</v>
      </c>
      <c r="G10" s="11"/>
    </row>
    <row r="11" spans="1:7" ht="15" customHeight="1" x14ac:dyDescent="0.25">
      <c r="A11" s="11"/>
      <c r="B11" s="112" t="s">
        <v>150</v>
      </c>
      <c r="C11" s="33">
        <v>0</v>
      </c>
      <c r="D11" s="46" t="s">
        <v>31</v>
      </c>
      <c r="E11" s="33">
        <v>81063</v>
      </c>
      <c r="F11" s="46" t="s">
        <v>31</v>
      </c>
      <c r="G11" s="11"/>
    </row>
    <row r="12" spans="1:7" ht="15" customHeight="1" x14ac:dyDescent="0.25">
      <c r="A12" s="11"/>
      <c r="B12" s="112" t="s">
        <v>151</v>
      </c>
      <c r="C12" s="33">
        <v>0</v>
      </c>
      <c r="D12" s="46" t="s">
        <v>31</v>
      </c>
      <c r="E12" s="33">
        <v>983.35</v>
      </c>
      <c r="F12" s="46" t="s">
        <v>31</v>
      </c>
      <c r="G12" s="11"/>
    </row>
    <row r="13" spans="1:7" ht="15" customHeight="1" x14ac:dyDescent="0.25">
      <c r="A13" s="11"/>
      <c r="B13" s="112" t="s">
        <v>152</v>
      </c>
      <c r="C13" s="33">
        <v>377182</v>
      </c>
      <c r="D13" s="46" t="s">
        <v>31</v>
      </c>
      <c r="E13" s="33">
        <v>589933</v>
      </c>
      <c r="F13" s="46" t="s">
        <v>31</v>
      </c>
      <c r="G13" s="11"/>
    </row>
    <row r="14" spans="1:7" ht="15" customHeight="1" x14ac:dyDescent="0.25">
      <c r="A14" s="11"/>
      <c r="B14" s="112" t="s">
        <v>20</v>
      </c>
      <c r="C14" s="33">
        <v>201021</v>
      </c>
      <c r="D14" s="46" t="s">
        <v>31</v>
      </c>
      <c r="E14" s="33"/>
      <c r="F14" s="46" t="s">
        <v>31</v>
      </c>
      <c r="G14" s="11"/>
    </row>
    <row r="15" spans="1:7" ht="15" customHeight="1" x14ac:dyDescent="0.25">
      <c r="A15" s="11"/>
      <c r="B15" s="25" t="s">
        <v>105</v>
      </c>
      <c r="C15" s="100">
        <f>SUM(C10:C14)</f>
        <v>615106</v>
      </c>
      <c r="D15" s="101" t="s">
        <v>31</v>
      </c>
      <c r="E15" s="100">
        <f>SUM(E10:E14)</f>
        <v>1062042.3500000001</v>
      </c>
      <c r="F15" s="101" t="s">
        <v>31</v>
      </c>
      <c r="G15" s="11"/>
    </row>
    <row r="16" spans="1:7" ht="15" customHeight="1" x14ac:dyDescent="0.25">
      <c r="A16" s="11"/>
      <c r="B16" s="112" t="s">
        <v>35</v>
      </c>
      <c r="C16" s="33">
        <f>-C15*'8. Nøgletal'!C23</f>
        <v>-3465.9818784092263</v>
      </c>
      <c r="D16" s="46" t="s">
        <v>31</v>
      </c>
      <c r="E16" s="33">
        <f>-E15*'8. Nøgletal'!C23</f>
        <v>-5984.3661729899386</v>
      </c>
      <c r="F16" s="46" t="s">
        <v>31</v>
      </c>
      <c r="G16" s="11"/>
    </row>
    <row r="17" spans="1:7" ht="15" customHeight="1" x14ac:dyDescent="0.25">
      <c r="A17" s="11"/>
      <c r="B17" s="112" t="s">
        <v>36</v>
      </c>
      <c r="C17" s="33">
        <f>-C15*'8. Nøgletal'!C19</f>
        <v>-12302.12</v>
      </c>
      <c r="D17" s="46" t="s">
        <v>31</v>
      </c>
      <c r="E17" s="33">
        <f>-E15*'8. Nøgletal'!C14</f>
        <v>0</v>
      </c>
      <c r="F17" s="46" t="s">
        <v>31</v>
      </c>
      <c r="G17" s="11"/>
    </row>
    <row r="18" spans="1:7" ht="15" customHeight="1" x14ac:dyDescent="0.25">
      <c r="A18" s="11"/>
      <c r="B18" s="112" t="s">
        <v>37</v>
      </c>
      <c r="C18" s="33">
        <f>SUM(C15:C17)*'8. Nøgletal'!C9</f>
        <v>17320.865255713972</v>
      </c>
      <c r="D18" s="46" t="s">
        <v>31</v>
      </c>
      <c r="E18" s="33">
        <f>SUM(E15:E17)*'8. Nøgletal'!C9</f>
        <v>30520.075732600595</v>
      </c>
      <c r="F18" s="46" t="s">
        <v>31</v>
      </c>
      <c r="G18" s="11"/>
    </row>
    <row r="19" spans="1:7" ht="26.25" customHeight="1" x14ac:dyDescent="0.25">
      <c r="A19" s="11"/>
      <c r="B19" s="105" t="s">
        <v>106</v>
      </c>
      <c r="C19" s="100">
        <f>SUM(C15:C18)</f>
        <v>616658.76337730465</v>
      </c>
      <c r="D19" s="101" t="s">
        <v>31</v>
      </c>
      <c r="E19" s="100">
        <f>SUM(E15:E18)</f>
        <v>1086578.0595596109</v>
      </c>
      <c r="F19" s="101" t="s">
        <v>31</v>
      </c>
      <c r="G19" s="11"/>
    </row>
    <row r="20" spans="1:7" ht="15" customHeight="1" x14ac:dyDescent="0.25">
      <c r="A20" s="11"/>
      <c r="B20" s="11"/>
      <c r="C20" s="11"/>
      <c r="D20" s="11"/>
      <c r="E20" s="11"/>
      <c r="F20" s="11"/>
      <c r="G20" s="11"/>
    </row>
    <row r="21" spans="1:7" ht="15" customHeight="1" x14ac:dyDescent="0.25">
      <c r="A21" s="11"/>
      <c r="B21" s="11"/>
      <c r="C21" s="11"/>
      <c r="D21" s="11"/>
      <c r="E21" s="11"/>
      <c r="F21" s="11"/>
      <c r="G21" s="11"/>
    </row>
  </sheetData>
  <sheetProtection algorithmName="SHA-512" hashValue="pRGGmrzIkzDIOMjd05/sJQae4uuB1VrmMXeD5QGhCJl6U4ymISERQpu7KQo+NfrSC6Q1oLG19gNM/WDOnf2Hiw==" saltValue="XJzBx2cMqEEDBvu4Dh+Bv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18</v>
      </c>
      <c r="C8" s="84"/>
      <c r="D8" s="84"/>
      <c r="E8" s="84"/>
      <c r="F8" s="85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149</v>
      </c>
      <c r="C10" s="33">
        <v>0</v>
      </c>
      <c r="D10" s="46" t="s">
        <v>31</v>
      </c>
      <c r="E10" s="33">
        <v>635635</v>
      </c>
      <c r="F10" s="46" t="s">
        <v>31</v>
      </c>
      <c r="G10" s="11"/>
    </row>
    <row r="11" spans="1:7" ht="15" customHeight="1" x14ac:dyDescent="0.25">
      <c r="A11" s="11"/>
      <c r="B11" s="112" t="s">
        <v>150</v>
      </c>
      <c r="C11" s="33">
        <v>462859</v>
      </c>
      <c r="D11" s="46" t="s">
        <v>31</v>
      </c>
      <c r="E11" s="33">
        <v>0</v>
      </c>
      <c r="F11" s="46" t="s">
        <v>31</v>
      </c>
      <c r="G11" s="11"/>
    </row>
    <row r="12" spans="1:7" ht="15" customHeight="1" x14ac:dyDescent="0.25">
      <c r="A12" s="11"/>
      <c r="B12" s="112" t="s">
        <v>151</v>
      </c>
      <c r="C12" s="33">
        <v>1098652</v>
      </c>
      <c r="D12" s="46" t="s">
        <v>31</v>
      </c>
      <c r="E12" s="33">
        <v>0</v>
      </c>
      <c r="F12" s="46" t="s">
        <v>31</v>
      </c>
      <c r="G12" s="11"/>
    </row>
    <row r="13" spans="1:7" ht="15" customHeight="1" x14ac:dyDescent="0.25">
      <c r="A13" s="11"/>
      <c r="B13" s="112" t="s">
        <v>152</v>
      </c>
      <c r="C13" s="33">
        <v>0</v>
      </c>
      <c r="D13" s="46" t="s">
        <v>31</v>
      </c>
      <c r="E13" s="33">
        <v>92024</v>
      </c>
      <c r="F13" s="46" t="s">
        <v>31</v>
      </c>
      <c r="G13" s="11"/>
    </row>
    <row r="14" spans="1:7" ht="15" customHeight="1" x14ac:dyDescent="0.25">
      <c r="A14" s="11"/>
      <c r="B14" s="112" t="s">
        <v>20</v>
      </c>
      <c r="C14" s="33">
        <v>2010210</v>
      </c>
      <c r="D14" s="46" t="s">
        <v>31</v>
      </c>
      <c r="E14" s="33"/>
      <c r="F14" s="46" t="s">
        <v>31</v>
      </c>
      <c r="G14" s="11"/>
    </row>
    <row r="15" spans="1:7" ht="15" customHeight="1" x14ac:dyDescent="0.25">
      <c r="A15" s="11"/>
      <c r="B15" s="25" t="s">
        <v>107</v>
      </c>
      <c r="C15" s="100">
        <f>SUM(C10:C14)</f>
        <v>3571721</v>
      </c>
      <c r="D15" s="101" t="s">
        <v>31</v>
      </c>
      <c r="E15" s="100">
        <f>SUM(E10:E14)</f>
        <v>727659</v>
      </c>
      <c r="F15" s="101" t="s">
        <v>31</v>
      </c>
      <c r="G15" s="11"/>
    </row>
    <row r="16" spans="1:7" ht="15" customHeight="1" x14ac:dyDescent="0.25">
      <c r="A16" s="11"/>
      <c r="B16" s="11"/>
      <c r="C16" s="11"/>
      <c r="D16" s="11"/>
      <c r="E16" s="11"/>
      <c r="F16" s="11"/>
      <c r="G16" s="11"/>
    </row>
    <row r="17" spans="1:7" ht="15" customHeight="1" x14ac:dyDescent="0.25">
      <c r="A17" s="11"/>
      <c r="B17" s="113"/>
      <c r="C17" s="113"/>
      <c r="D17" s="113"/>
      <c r="E17" s="113"/>
      <c r="F17" s="113"/>
      <c r="G17" s="11"/>
    </row>
  </sheetData>
  <sheetProtection algorithmName="SHA-512" hashValue="djDEX312Z6QVYRL/p/vBgpes8OMt1GKnMZ3swUf6RTDAKbB41bedQWFit5DP/QmLu2rNvxhyK02sqPjSPIQXzw==" saltValue="Q6kiVOfqfjenhKTHPffqb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2026-09-14T11:23:18Z</dcterms:modified>
</cp:coreProperties>
</file>