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Hjørring Vandselskab AS (S040)\ØR2024\"/>
    </mc:Choice>
  </mc:AlternateContent>
  <xr:revisionPtr revIDLastSave="0" documentId="13_ncr:1_{940160BA-F71E-47FD-9359-3568DA71693C}"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<sst xmlns="http://schemas.openxmlformats.org/spreadsheetml/2006/main" count="656" uniqueCount="292">
  <si>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</si>
  <si>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</si>
  <si>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</si>
  <si>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</si>
  <si>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</si>
  <si>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</si>
  <si>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</si>
  <si>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</si>
  <si>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</si>
  <si>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</si>
  <si>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</si>
  <si>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</si>
  <si>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</si>
  <si>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</si>
  <si>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</si>
  <si>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</si>
  <si>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</si>
  <si>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</si>
  <si>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</si>
  <si>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</si>
  <si>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</si>
  <si>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</si>
  <si>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</si>
  <si>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</si>
  <si>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</si>
  <si>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</si>
  <si>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</si>
  <si>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</si>
  <si>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</si>
  <si>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</si>
  <si>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</si>
  <si>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</si>
  <si>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</si>
  <si>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</si>
  <si>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</si>
  <si>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</si>
  <si>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</si>
  <si>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</si>
  <si>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</si>
  <si>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</si>
  <si>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</si>
  <si>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</si>
  <si>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</si>
  <si>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</si>
  <si>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</si>
  <si>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</si>
  <si>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</si>
  <si>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</si>
  <si>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</si>
  <si>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</si>
  <si>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</si>
  <si>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</si>
  <si>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</si>
  <si>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</si>
  <si>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</si>
  <si>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</si>
  <si>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</si>
  <si>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</si>
  <si>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</si>
  <si>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</si>
  <si>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</si>
  <si>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</si>
  <si>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</si>
  <si>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</si>
  <si>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</si>
  <si>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</si>
  <si>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</si>
  <si>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</si>
  <si>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</si>
  <si>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</si>
  <si>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</si>
  <si>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</si>
  <si>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</si>
  <si>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</si>
  <si>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</si>
  <si>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</si>
  <si>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</si>
  <si>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</si>
  <si>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</si>
  <si>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</si>
  <si>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</si>
  <si>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</si>
  <si>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</si>
  <si>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</si>
  <si>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</si>
  <si>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</si>
  <si>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</si>
  <si>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</si>
  <si>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</si>
  <si>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</si>
  <si>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</si>
  <si>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</si>
  <si>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</si>
  <si>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</si>
  <si>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</si>
  <si>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</si>
  <si>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</si>
  <si>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</si>
  <si>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</si>
  <si>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</si>
  <si>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</si>
  <si>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</si>
  <si>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</si>
  <si>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</si>
  <si>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</si>
  <si>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</si>
  <si>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</si>
  <si>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</si>
  <si>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</si>
  <si>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</si>
  <si>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</si>
  <si>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</si>
  <si>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</si>
  <si>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</si>
  <si>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</si>
  <si>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</si>
  <si>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</si>
  <si>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</si>
  <si>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</si>
  <si>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</si>
  <si>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</si>
  <si>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</si>
  <si>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</si>
  <si>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</si>
  <si>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</si>
  <si>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</si>
  <si>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</si>
  <si>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</si>
  <si>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</si>
  <si>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</si>
  <si>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</si>
  <si>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</si>
  <si>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</si>
  <si>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</si>
  <si>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</si>
  <si>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</si>
  <si>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</si>
  <si>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</si>
  <si>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</si>
  <si>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</si>
  <si>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</si>
  <si>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</si>
  <si>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</si>
  <si>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</si>
  <si>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</si>
  <si>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</si>
  <si>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</si>
  <si>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</si>
  <si>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</si>
  <si>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</si>
  <si>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</si>
  <si>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</si>
  <si>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</si>
  <si>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</si>
  <si>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</si>
  <si>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</si>
  <si>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</si>
  <si>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</si>
  <si>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</si>
  <si>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</si>
  <si>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</si>
  <si>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</si>
  <si>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</si>
  <si>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</si>
  <si>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</si>
  <si>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</si>
  <si>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</si>
  <si>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</si>
  <si>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</si>
  <si>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</si>
  <si>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</si>
  <si>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</si>
  <si>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</si>
  <si>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</si>
  <si>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</si>
  <si>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</si>
  <si>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</si>
  <si>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</si>
  <si>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</si>
  <si>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</si>
  <si>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</si>
  <si>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</si>
  <si>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</si>
  <si>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</si>
  <si>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</si>
  <si>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</si>
  <si>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</si>
  <si>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</si>
  <si>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</si>
  <si>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</si>
  <si>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</si>
  <si>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</si>
  <si>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</si>
  <si>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</si>
  <si>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</si>
  <si>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</si>
  <si>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</si>
  <si>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</si>
  <si>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</si>
  <si>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</si>
  <si>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</si>
  <si>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</si>
  <si>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</si>
  <si>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</si>
  <si>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</si>
  <si>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</si>
  <si>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</si>
  <si>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</si>
  <si>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</si>
  <si>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</si>
  <si>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</si>
  <si>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</si>
  <si>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</si>
  <si>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</si>
  <si>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</si>
  <si>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</si>
  <si>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</si>
  <si>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</si>
  <si>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</si>
  <si>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</si>
  <si>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</si>
  <si>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</si>
  <si>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</si>
  <si>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</si>
  <si>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</si>
  <si>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</si>
  <si>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</si>
  <si>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</si>
  <si>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</si>
  <si>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</si>
  <si>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</si>
  <si>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</si>
  <si>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</si>
  <si>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</si>
  <si>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</si>
  <si>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</si>
  <si>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</si>
  <si>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</si>
  <si>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</si>
  <si>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</si>
  <si>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</si>
  <si>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</si>
  <si>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</si>
  <si>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</si>
  <si>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</si>
  <si>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</si>
  <si>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</si>
  <si>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</si>
  <si>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</si>
  <si>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</si>
  <si>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</si>
  <si>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</si>
  <si>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</si>
  <si>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</si>
  <si>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</si>
  <si>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</si>
  <si>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</si>
  <si>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</si>
  <si>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</si>
  <si>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</si>
  <si>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</si>
  <si>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</si>
  <si>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</si>
  <si>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</si>
  <si>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</si>
  <si>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</si>
  <si>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</si>
  <si>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</si>
  <si>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</si>
  <si>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</si>
  <si>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</si>
  <si>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</si>
  <si>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3.1 Udvidelse af forsyningsområde i 2022</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</si>
  <si>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</si>
  <si>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</si>
  <si>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</si>
  <si>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</si>
  <si>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</si>
  <si>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</si>
  <si>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</si>
  <si>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</si>
  <si>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</si>
  <si>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</si>
  <si>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</si>
  <si>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</si>
  <si>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</si>
  <si>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Spildevandsafgift</t>
  </si>
  <si>
    <t>Afgift til Forsyningssekretariatet</t>
  </si>
  <si>
    <t>Ejendomsskat</t>
  </si>
  <si>
    <t>Erstatninger</t>
  </si>
  <si>
    <t>Tinglysningsafgift</t>
  </si>
  <si>
    <t>Separatkloakering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</si>
</sst>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2">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796875" defaultRowHeight="14.5" x14ac:dyDescent="0.35"/>
  <cols>
    <col min="1" max="1" width="9.1796875" style="2"/>
    <col min="2" max="2" width="5.81640625" style="2" customWidth="1"/>
    <col min="3" max="4" width="9.1796875" style="2"/>
    <col min="5" max="5" width="11.7265625" style="2" customWidth="1"/>
    <col min="6" max="6" width="11.54296875" style="2" customWidth="1"/>
    <col min="7" max="8" width="9.1796875" style="2"/>
    <col min="9" max="9" width="9.81640625" style="2" customWidth="1"/>
    <col min="10" max="16384" width="9.1796875" style="2"/>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
      <c r="C3" s="1"/>
      <c r="D3" s="1"/>
      <c r="E3" s="1"/>
      <c r="F3" s="1"/>
      <c r="G3" s="1"/>
      <c r="H3" s="1"/>
      <c r="I3" s="1"/>
    </row>
    <row r="4" spans="1:9" ht="15" customHeight="1" x14ac:dyDescent="0.35">
      <c r="A4" s="1"/>
      <c r="B4" s="1"/>
      <c r="C4" s="1"/>
      <c r="D4" s="1"/>
      <c r="E4" s="1"/>
      <c r="F4" s="1"/>
      <c r="G4" s="1"/>
      <c r="H4" s="1"/>
      <c r="I4" s="1"/>
    </row>
    <row r="5" spans="1:9" x14ac:dyDescent="0.35">
      <c r="A5" s="1"/>
      <c r="B5" s="1"/>
      <c r="C5" s="1"/>
      <c r="D5" s="1"/>
      <c r="E5" s="1"/>
      <c r="F5" s="1"/>
      <c r="G5" s="1"/>
      <c r="H5" s="1"/>
      <c r="I5" s="1"/>
    </row>
    <row r="6" spans="1:9" ht="15" customHeight="1" x14ac:dyDescent="0.35">
      <c r="A6" s="1"/>
      <c r="B6" s="1"/>
      <c r="C6" s="3"/>
      <c r="D6" s="91" t="s">
        <v>4</v>
      </c>
      <c r="E6" s="91"/>
      <c r="F6" s="91"/>
      <c r="G6" s="91"/>
      <c r="H6" s="3"/>
      <c r="I6" s="1"/>
    </row>
    <row r="7" spans="1:9" ht="15" customHeight="1" x14ac:dyDescent="0.35">
      <c r="A7" s="1"/>
      <c r="B7" s="1"/>
      <c r="C7" s="3"/>
      <c r="D7" s="91"/>
      <c r="E7" s="91"/>
      <c r="F7" s="91"/>
      <c r="G7" s="91"/>
      <c r="H7" s="3"/>
      <c r="I7" s="1"/>
    </row>
    <row r="8" spans="1:9" ht="15.5" x14ac:dyDescent="0.35">
      <c r="A8" s="1"/>
      <c r="B8" s="1"/>
      <c r="C8" s="4"/>
      <c r="D8" s="99" t="s">
        <v>252</v>
      </c>
      <c r="E8" s="99"/>
      <c r="F8" s="99"/>
      <c r="G8" s="99"/>
      <c r="H8" s="4"/>
      <c r="I8" s="5"/>
    </row>
    <row r="9" spans="1:9" x14ac:dyDescent="0.35">
      <c r="A9" s="1"/>
      <c r="B9" s="1"/>
      <c r="C9" s="5"/>
      <c r="D9" s="5"/>
      <c r="E9" s="5"/>
      <c r="F9" s="5"/>
      <c r="G9" s="5"/>
      <c r="H9" s="5"/>
      <c r="I9" s="1"/>
    </row>
    <row r="10" spans="1:9" x14ac:dyDescent="0.35">
      <c r="A10" s="1"/>
      <c r="B10" s="5"/>
      <c r="C10" s="5"/>
      <c r="D10" s="5"/>
      <c r="E10" s="5"/>
      <c r="F10" s="5"/>
      <c r="G10" s="5"/>
      <c r="H10" s="5"/>
      <c r="I10" s="1"/>
    </row>
    <row r="11" spans="1:9" x14ac:dyDescent="0.35">
      <c r="A11" s="1"/>
      <c r="B11" s="5"/>
      <c r="C11" s="5"/>
      <c r="D11" s="98" t="s">
        <v>5</v>
      </c>
      <c r="E11" s="98"/>
      <c r="F11" s="98"/>
      <c r="G11" s="98"/>
      <c r="H11" s="5"/>
      <c r="I11" s="1"/>
    </row>
    <row r="12" spans="1:9" x14ac:dyDescent="0.35">
      <c r="A12" s="1"/>
      <c r="B12" s="1"/>
      <c r="C12" s="1"/>
      <c r="D12" s="1"/>
      <c r="E12" s="1"/>
      <c r="F12" s="1"/>
      <c r="G12" s="1"/>
      <c r="H12" s="5"/>
      <c r="I12" s="1"/>
    </row>
    <row r="13" spans="1:9" x14ac:dyDescent="0.35">
      <c r="A13" s="1"/>
      <c r="B13" s="1"/>
      <c r="C13" s="6" t="s">
        <v>6</v>
      </c>
      <c r="D13" s="103" t="s">
        <v>196</v>
      </c>
      <c r="E13" s="104"/>
      <c r="F13" s="104"/>
      <c r="G13" s="105"/>
      <c r="H13" s="5"/>
      <c r="I13" s="1"/>
    </row>
    <row r="14" spans="1:9" x14ac:dyDescent="0.35">
      <c r="A14" s="1"/>
      <c r="B14" s="1"/>
      <c r="C14" s="6" t="s">
        <v>16</v>
      </c>
      <c r="D14" s="88" t="s">
        <v>197</v>
      </c>
      <c r="E14" s="89"/>
      <c r="F14" s="89"/>
      <c r="G14" s="90"/>
      <c r="H14" s="5"/>
      <c r="I14" s="1"/>
    </row>
    <row r="15" spans="1:9" x14ac:dyDescent="0.35">
      <c r="A15" s="1"/>
      <c r="B15" s="1"/>
      <c r="C15" s="6" t="s">
        <v>31</v>
      </c>
      <c r="D15" s="88" t="s">
        <v>262</v>
      </c>
      <c r="E15" s="89"/>
      <c r="F15" s="89"/>
      <c r="G15" s="90"/>
      <c r="H15" s="5"/>
      <c r="I15" s="1"/>
    </row>
    <row r="16" spans="1:9" x14ac:dyDescent="0.35">
      <c r="A16" s="1"/>
      <c r="B16" s="1"/>
      <c r="C16" s="6" t="s">
        <v>32</v>
      </c>
      <c r="D16" s="88" t="s">
        <v>263</v>
      </c>
      <c r="E16" s="89"/>
      <c r="F16" s="89"/>
      <c r="G16" s="90"/>
      <c r="H16" s="5"/>
      <c r="I16" s="1"/>
    </row>
    <row r="17" spans="1:9" x14ac:dyDescent="0.35">
      <c r="A17" s="1"/>
      <c r="B17" s="1"/>
      <c r="C17" s="6" t="s">
        <v>101</v>
      </c>
      <c r="D17" s="88" t="s">
        <v>198</v>
      </c>
      <c r="E17" s="89"/>
      <c r="F17" s="89"/>
      <c r="G17" s="90"/>
      <c r="H17" s="5"/>
      <c r="I17" s="1"/>
    </row>
    <row r="18" spans="1:9" x14ac:dyDescent="0.35">
      <c r="A18" s="1"/>
      <c r="B18" s="1"/>
      <c r="C18" s="6" t="s">
        <v>88</v>
      </c>
      <c r="D18" s="100" t="s">
        <v>79</v>
      </c>
      <c r="E18" s="101"/>
      <c r="F18" s="101"/>
      <c r="G18" s="102"/>
      <c r="H18" s="5"/>
      <c r="I18" s="1"/>
    </row>
    <row r="19" spans="1:9" x14ac:dyDescent="0.35">
      <c r="A19" s="1"/>
      <c r="B19" s="1"/>
      <c r="C19" s="6" t="s">
        <v>89</v>
      </c>
      <c r="D19" s="100" t="s">
        <v>80</v>
      </c>
      <c r="E19" s="101"/>
      <c r="F19" s="101"/>
      <c r="G19" s="102"/>
      <c r="H19" s="5"/>
      <c r="I19" s="1"/>
    </row>
    <row r="20" spans="1:9" x14ac:dyDescent="0.35">
      <c r="A20" s="1"/>
      <c r="B20" s="1"/>
      <c r="C20" s="6" t="s">
        <v>7</v>
      </c>
      <c r="D20" s="100" t="s">
        <v>10</v>
      </c>
      <c r="E20" s="101"/>
      <c r="F20" s="101"/>
      <c r="G20" s="102"/>
      <c r="H20" s="5"/>
      <c r="I20" s="1"/>
    </row>
    <row r="21" spans="1:9" x14ac:dyDescent="0.35">
      <c r="A21" s="1"/>
      <c r="B21" s="1"/>
      <c r="C21" s="6" t="s">
        <v>90</v>
      </c>
      <c r="D21" s="92" t="s">
        <v>12</v>
      </c>
      <c r="E21" s="93"/>
      <c r="F21" s="93"/>
      <c r="G21" s="94"/>
      <c r="H21" s="5"/>
      <c r="I21" s="1"/>
    </row>
    <row r="22" spans="1:9" x14ac:dyDescent="0.35">
      <c r="A22" s="1"/>
      <c r="B22" s="1"/>
      <c r="C22" s="6" t="s">
        <v>71</v>
      </c>
      <c r="D22" s="95" t="s">
        <v>199</v>
      </c>
      <c r="E22" s="96"/>
      <c r="F22" s="96"/>
      <c r="G22" s="97"/>
      <c r="H22" s="5"/>
      <c r="I22" s="1"/>
    </row>
    <row r="23" spans="1:9" x14ac:dyDescent="0.35">
      <c r="A23" s="1"/>
      <c r="B23" s="1"/>
      <c r="C23" s="6" t="s">
        <v>8</v>
      </c>
      <c r="D23" s="95" t="s">
        <v>181</v>
      </c>
      <c r="E23" s="96"/>
      <c r="F23" s="96"/>
      <c r="G23" s="97"/>
      <c r="H23" s="5"/>
      <c r="I23" s="1"/>
    </row>
    <row r="24" spans="1:9" x14ac:dyDescent="0.35">
      <c r="A24" s="1"/>
      <c r="B24" s="1"/>
      <c r="C24" s="6" t="s">
        <v>9</v>
      </c>
      <c r="D24" s="95" t="s">
        <v>200</v>
      </c>
      <c r="E24" s="96"/>
      <c r="F24" s="96"/>
      <c r="G24" s="97"/>
      <c r="H24" s="5"/>
      <c r="I24" s="1"/>
    </row>
    <row r="25" spans="1:9" x14ac:dyDescent="0.35">
      <c r="A25" s="1"/>
      <c r="B25" s="1"/>
      <c r="C25" s="6" t="s">
        <v>166</v>
      </c>
      <c r="D25" s="95" t="s">
        <v>160</v>
      </c>
      <c r="E25" s="96"/>
      <c r="F25" s="96"/>
      <c r="G25" s="97"/>
      <c r="H25" s="1"/>
      <c r="I25" s="1"/>
    </row>
    <row r="26" spans="1:9" x14ac:dyDescent="0.35">
      <c r="A26" s="1"/>
      <c r="B26" s="1"/>
      <c r="C26" s="6" t="s">
        <v>167</v>
      </c>
      <c r="D26" s="95" t="s">
        <v>72</v>
      </c>
      <c r="E26" s="96"/>
      <c r="F26" s="96"/>
      <c r="G26" s="97"/>
      <c r="H26" s="1"/>
      <c r="I26" s="1"/>
    </row>
    <row r="27" spans="1:9" x14ac:dyDescent="0.35">
      <c r="A27" s="1"/>
      <c r="B27" s="1"/>
      <c r="C27" s="6" t="s">
        <v>168</v>
      </c>
      <c r="D27" s="95" t="s">
        <v>73</v>
      </c>
      <c r="E27" s="96"/>
      <c r="F27" s="96"/>
      <c r="G27" s="97"/>
      <c r="H27" s="1"/>
      <c r="I27" s="1"/>
    </row>
    <row r="28" spans="1:9" x14ac:dyDescent="0.35">
      <c r="A28" s="1"/>
      <c r="B28" s="1"/>
      <c r="C28" s="6" t="s">
        <v>15</v>
      </c>
      <c r="D28" s="95" t="s">
        <v>74</v>
      </c>
      <c r="E28" s="96"/>
      <c r="F28" s="96"/>
      <c r="G28" s="97"/>
      <c r="H28" s="1"/>
      <c r="I28" s="1"/>
    </row>
    <row r="29" spans="1:9" x14ac:dyDescent="0.35">
      <c r="A29" s="1"/>
      <c r="B29" s="1"/>
      <c r="C29" s="6" t="s">
        <v>34</v>
      </c>
      <c r="D29" s="95" t="s">
        <v>114</v>
      </c>
      <c r="E29" s="96"/>
      <c r="F29" s="96"/>
      <c r="G29" s="97"/>
      <c r="H29" s="1"/>
      <c r="I29" s="1"/>
    </row>
    <row r="30" spans="1:9" x14ac:dyDescent="0.35">
      <c r="A30" s="1"/>
      <c r="B30" s="1"/>
      <c r="C30" s="6" t="s">
        <v>35</v>
      </c>
      <c r="D30" s="95" t="s">
        <v>33</v>
      </c>
      <c r="E30" s="96"/>
      <c r="F30" s="96"/>
      <c r="G30" s="97"/>
      <c r="H30" s="1"/>
      <c r="I30" s="1"/>
    </row>
    <row r="31" spans="1:9" x14ac:dyDescent="0.35">
      <c r="A31" s="1"/>
      <c r="B31" s="1"/>
      <c r="C31" s="6" t="s">
        <v>169</v>
      </c>
      <c r="D31" s="106" t="s">
        <v>87</v>
      </c>
      <c r="E31" s="107"/>
      <c r="F31" s="107"/>
      <c r="G31" s="108"/>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48"/>
      <c r="B51" s="48"/>
      <c r="C51" s="48"/>
      <c r="D51" s="48"/>
      <c r="E51" s="48"/>
      <c r="F51" s="48"/>
      <c r="G51" s="48"/>
      <c r="H51" s="48"/>
      <c r="I51" s="48"/>
    </row>
  </sheetData>
  <sheetProtection algorithmName="SHA-512" hashValue="h+ae9LDtKgiOiWeeVrKiO3vUPiQBHq4TcBb8YyV9+KNdepWESgxQoirihF+zuK7c6XzEsiooTWQzcLwetG0wLQ==" saltValue="rO9mOmWNAwC68zM3yAW0i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796875" defaultRowHeight="14.5" x14ac:dyDescent="0.35"/>
  <cols>
    <col min="1" max="1" width="8.1796875" style="2" customWidth="1"/>
    <col min="2" max="2" width="38" style="2" customWidth="1"/>
    <col min="3" max="3" width="25.1796875" style="2" customWidth="1"/>
    <col min="4" max="4" width="3.26953125" style="2" customWidth="1"/>
    <col min="5" max="5" width="7.81640625" style="2" customWidth="1"/>
    <col min="6" max="6" width="4" style="2" customWidth="1"/>
    <col min="7"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09" t="s">
        <v>93</v>
      </c>
      <c r="C3" s="109"/>
      <c r="D3" s="109"/>
      <c r="E3" s="1"/>
      <c r="F3" s="1"/>
    </row>
    <row r="4" spans="1:6" ht="15" customHeight="1" x14ac:dyDescent="0.35">
      <c r="A4" s="1"/>
      <c r="B4" s="109"/>
      <c r="C4" s="109"/>
      <c r="D4" s="109"/>
      <c r="E4" s="1"/>
      <c r="F4" s="1"/>
    </row>
    <row r="5" spans="1:6" x14ac:dyDescent="0.35">
      <c r="A5" s="1"/>
      <c r="B5" s="1"/>
      <c r="C5" s="1"/>
      <c r="D5" s="1"/>
      <c r="E5" s="1"/>
      <c r="F5" s="1"/>
    </row>
    <row r="6" spans="1:6" x14ac:dyDescent="0.35">
      <c r="A6" s="1"/>
      <c r="B6" s="1"/>
      <c r="C6" s="1"/>
      <c r="D6" s="1"/>
      <c r="E6" s="1"/>
      <c r="F6" s="1"/>
    </row>
    <row r="7" spans="1:6" x14ac:dyDescent="0.35">
      <c r="A7" s="1"/>
      <c r="B7" s="1"/>
      <c r="C7" s="1"/>
      <c r="D7" s="1"/>
      <c r="E7" s="1"/>
      <c r="F7" s="1"/>
    </row>
    <row r="8" spans="1:6" x14ac:dyDescent="0.35">
      <c r="A8" s="1"/>
      <c r="B8" s="116" t="s">
        <v>224</v>
      </c>
      <c r="C8" s="117"/>
      <c r="D8" s="118"/>
      <c r="E8" s="1"/>
      <c r="F8" s="1"/>
    </row>
    <row r="9" spans="1:6" ht="15" customHeight="1" x14ac:dyDescent="0.35">
      <c r="A9" s="1"/>
      <c r="B9" s="27" t="s">
        <v>29</v>
      </c>
      <c r="C9" s="50" t="s">
        <v>225</v>
      </c>
      <c r="D9" s="11"/>
      <c r="E9" s="1"/>
      <c r="F9" s="1"/>
    </row>
    <row r="10" spans="1:6" ht="15" customHeight="1" x14ac:dyDescent="0.35">
      <c r="A10" s="1"/>
      <c r="B10" s="80" t="s">
        <v>286</v>
      </c>
      <c r="C10" s="9">
        <v>1434757</v>
      </c>
      <c r="D10" s="14" t="s">
        <v>3</v>
      </c>
      <c r="E10" s="1"/>
      <c r="F10" s="1"/>
    </row>
    <row r="11" spans="1:6" ht="15" customHeight="1" x14ac:dyDescent="0.35">
      <c r="A11" s="1"/>
      <c r="B11" s="80" t="s">
        <v>287</v>
      </c>
      <c r="C11" s="9">
        <v>107578</v>
      </c>
      <c r="D11" s="14" t="s">
        <v>3</v>
      </c>
      <c r="E11" s="1"/>
      <c r="F11" s="1"/>
    </row>
    <row r="12" spans="1:6" x14ac:dyDescent="0.35">
      <c r="A12" s="1"/>
      <c r="B12" s="80" t="s">
        <v>288</v>
      </c>
      <c r="C12" s="9">
        <v>514454</v>
      </c>
      <c r="D12" s="14" t="s">
        <v>3</v>
      </c>
      <c r="E12" s="1"/>
      <c r="F12" s="1"/>
    </row>
    <row r="13" spans="1:6" x14ac:dyDescent="0.35">
      <c r="A13" s="1"/>
      <c r="B13" s="80" t="s">
        <v>289</v>
      </c>
      <c r="C13" s="9">
        <v>15359</v>
      </c>
      <c r="D13" s="14" t="s">
        <v>3</v>
      </c>
      <c r="E13" s="1"/>
      <c r="F13" s="1"/>
    </row>
    <row r="14" spans="1:6" x14ac:dyDescent="0.35">
      <c r="A14" s="1"/>
      <c r="B14" s="80" t="s">
        <v>290</v>
      </c>
      <c r="C14" s="9">
        <v>1750</v>
      </c>
      <c r="D14" s="14" t="s">
        <v>3</v>
      </c>
      <c r="E14" s="1"/>
      <c r="F14" s="1"/>
    </row>
    <row r="15" spans="1:6" x14ac:dyDescent="0.35">
      <c r="A15" s="1"/>
      <c r="B15" s="80"/>
      <c r="C15" s="9"/>
      <c r="D15" s="14" t="s">
        <v>3</v>
      </c>
      <c r="E15" s="1"/>
      <c r="F15" s="1"/>
    </row>
    <row r="16" spans="1:6" x14ac:dyDescent="0.35">
      <c r="A16" s="1"/>
      <c r="B16" s="80"/>
      <c r="C16" s="9"/>
      <c r="D16" s="14" t="s">
        <v>3</v>
      </c>
      <c r="E16" s="1"/>
      <c r="F16" s="1"/>
    </row>
    <row r="17" spans="1:6" x14ac:dyDescent="0.35">
      <c r="A17" s="1"/>
      <c r="B17" s="80"/>
      <c r="C17" s="9"/>
      <c r="D17" s="14" t="s">
        <v>3</v>
      </c>
      <c r="E17" s="1"/>
      <c r="F17" s="1"/>
    </row>
    <row r="18" spans="1:6" x14ac:dyDescent="0.35">
      <c r="A18" s="1"/>
      <c r="B18" s="80"/>
      <c r="C18" s="9"/>
      <c r="D18" s="14" t="s">
        <v>3</v>
      </c>
      <c r="E18" s="1"/>
      <c r="F18" s="1"/>
    </row>
    <row r="19" spans="1:6" x14ac:dyDescent="0.35">
      <c r="A19" s="1"/>
      <c r="B19" s="80"/>
      <c r="C19" s="9"/>
      <c r="D19" s="14" t="s">
        <v>3</v>
      </c>
      <c r="E19" s="1"/>
      <c r="F19" s="1"/>
    </row>
    <row r="20" spans="1:6" x14ac:dyDescent="0.35">
      <c r="A20" s="1"/>
      <c r="B20" s="33" t="s">
        <v>226</v>
      </c>
      <c r="C20" s="12">
        <f>SUM(C10:C19)</f>
        <v>2073898</v>
      </c>
      <c r="D20" s="13" t="s">
        <v>3</v>
      </c>
      <c r="E20" s="1"/>
      <c r="F20" s="1"/>
    </row>
    <row r="21" spans="1:6" x14ac:dyDescent="0.35">
      <c r="A21" s="1"/>
      <c r="B21" s="33" t="s">
        <v>227</v>
      </c>
      <c r="C21" s="12">
        <f>C20*(1+'Fane 15. Nøgletal'!C16)^2</f>
        <v>2422579.6502387198</v>
      </c>
      <c r="D21" s="13" t="s">
        <v>3</v>
      </c>
      <c r="E21" s="1"/>
      <c r="F21" s="1"/>
    </row>
    <row r="22" spans="1:6" x14ac:dyDescent="0.35">
      <c r="A22" s="1"/>
      <c r="B22" s="16"/>
      <c r="C22" s="15"/>
      <c r="D22" s="15"/>
      <c r="E22" s="1"/>
      <c r="F22" s="1"/>
    </row>
    <row r="23" spans="1:6" x14ac:dyDescent="0.35">
      <c r="A23" s="1"/>
      <c r="B23" s="16"/>
      <c r="C23" s="15"/>
      <c r="D23" s="15"/>
      <c r="E23" s="1"/>
      <c r="F23" s="1"/>
    </row>
    <row r="24" spans="1:6" x14ac:dyDescent="0.35">
      <c r="A24" s="1"/>
      <c r="B24" s="116" t="s">
        <v>99</v>
      </c>
      <c r="C24" s="117"/>
      <c r="D24" s="118"/>
      <c r="E24" s="1"/>
      <c r="F24" s="1"/>
    </row>
    <row r="25" spans="1:6" x14ac:dyDescent="0.35">
      <c r="A25" s="1"/>
      <c r="B25" s="80" t="s">
        <v>109</v>
      </c>
      <c r="C25" s="9">
        <v>0</v>
      </c>
      <c r="D25" s="14" t="s">
        <v>3</v>
      </c>
      <c r="E25" s="1"/>
      <c r="F25" s="1"/>
    </row>
    <row r="26" spans="1:6" x14ac:dyDescent="0.35">
      <c r="A26" s="1"/>
      <c r="B26" s="80" t="s">
        <v>123</v>
      </c>
      <c r="C26" s="9">
        <v>0</v>
      </c>
      <c r="D26" s="14" t="s">
        <v>3</v>
      </c>
      <c r="E26" s="1"/>
      <c r="F26" s="1"/>
    </row>
    <row r="27" spans="1:6" x14ac:dyDescent="0.35">
      <c r="A27" s="1"/>
      <c r="B27" s="80" t="s">
        <v>142</v>
      </c>
      <c r="C27" s="9">
        <v>0</v>
      </c>
      <c r="D27" s="14" t="s">
        <v>3</v>
      </c>
      <c r="E27" s="1"/>
      <c r="F27" s="1"/>
    </row>
    <row r="28" spans="1:6" x14ac:dyDescent="0.35">
      <c r="A28" s="1"/>
      <c r="B28" s="34" t="s">
        <v>261</v>
      </c>
      <c r="C28" s="9">
        <v>0</v>
      </c>
      <c r="D28" s="38" t="s">
        <v>3</v>
      </c>
      <c r="E28" s="1"/>
      <c r="F28" s="1"/>
    </row>
    <row r="29" spans="1:6" x14ac:dyDescent="0.35">
      <c r="A29" s="1"/>
      <c r="B29" s="116"/>
      <c r="C29" s="117"/>
      <c r="D29" s="118"/>
      <c r="E29" s="1"/>
      <c r="F29" s="1"/>
    </row>
    <row r="30" spans="1:6" x14ac:dyDescent="0.35">
      <c r="A30" s="1"/>
      <c r="B30" s="1"/>
      <c r="C30" s="1"/>
      <c r="D30" s="1"/>
      <c r="E30" s="1"/>
      <c r="F30" s="1"/>
    </row>
    <row r="31" spans="1:6" x14ac:dyDescent="0.35">
      <c r="A31" s="1"/>
      <c r="B31" s="1"/>
      <c r="C31" s="1"/>
      <c r="D31" s="1"/>
      <c r="E31" s="1"/>
      <c r="F31" s="1"/>
    </row>
    <row r="32" spans="1:6" x14ac:dyDescent="0.35">
      <c r="A32" s="1"/>
      <c r="B32" s="116" t="s">
        <v>81</v>
      </c>
      <c r="C32" s="117"/>
      <c r="D32" s="118"/>
      <c r="E32" s="1"/>
      <c r="F32" s="1"/>
    </row>
    <row r="33" spans="1:6" x14ac:dyDescent="0.35">
      <c r="A33" s="1"/>
      <c r="B33" s="80" t="s">
        <v>109</v>
      </c>
      <c r="C33" s="9">
        <v>1668869</v>
      </c>
      <c r="D33" s="14" t="s">
        <v>3</v>
      </c>
      <c r="E33" s="1"/>
      <c r="F33" s="1"/>
    </row>
    <row r="34" spans="1:6" x14ac:dyDescent="0.35">
      <c r="A34" s="1"/>
      <c r="B34" s="80" t="s">
        <v>123</v>
      </c>
      <c r="C34" s="9">
        <v>1668869</v>
      </c>
      <c r="D34" s="14" t="s">
        <v>3</v>
      </c>
      <c r="E34" s="1"/>
      <c r="F34" s="1"/>
    </row>
    <row r="35" spans="1:6" x14ac:dyDescent="0.35">
      <c r="A35" s="1"/>
      <c r="B35" s="80" t="s">
        <v>142</v>
      </c>
      <c r="C35" s="9"/>
      <c r="D35" s="14" t="s">
        <v>3</v>
      </c>
      <c r="E35" s="1"/>
      <c r="F35" s="1"/>
    </row>
    <row r="36" spans="1:6" x14ac:dyDescent="0.35">
      <c r="A36" s="1"/>
      <c r="B36" s="34" t="s">
        <v>261</v>
      </c>
      <c r="C36" s="9"/>
      <c r="D36" s="38" t="s">
        <v>3</v>
      </c>
      <c r="E36" s="1"/>
      <c r="F36" s="1"/>
    </row>
    <row r="37" spans="1:6" x14ac:dyDescent="0.35">
      <c r="A37" s="1"/>
      <c r="B37" s="116"/>
      <c r="C37" s="117"/>
      <c r="D37" s="118"/>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row r="51" spans="1:6" x14ac:dyDescent="0.35">
      <c r="A51" s="48"/>
      <c r="B51" s="48"/>
      <c r="C51" s="48"/>
      <c r="D51" s="48"/>
      <c r="E51" s="48"/>
      <c r="F51" s="48"/>
    </row>
    <row r="52" spans="1:6" x14ac:dyDescent="0.35">
      <c r="A52" s="48"/>
      <c r="B52" s="48"/>
      <c r="C52" s="48"/>
      <c r="D52" s="48"/>
      <c r="E52" s="48"/>
      <c r="F52" s="48"/>
    </row>
    <row r="53" spans="1:6" x14ac:dyDescent="0.35">
      <c r="A53" s="48"/>
      <c r="B53" s="48"/>
      <c r="C53" s="48"/>
      <c r="D53" s="48"/>
      <c r="E53" s="48"/>
      <c r="F53" s="48"/>
    </row>
    <row r="54" spans="1:6" x14ac:dyDescent="0.35">
      <c r="A54" s="48"/>
      <c r="B54" s="48"/>
      <c r="C54" s="48"/>
      <c r="D54" s="48"/>
      <c r="E54" s="48"/>
      <c r="F54" s="48"/>
    </row>
    <row r="55" spans="1:6" x14ac:dyDescent="0.35">
      <c r="A55" s="48"/>
      <c r="B55" s="48"/>
      <c r="C55" s="48"/>
      <c r="D55" s="48"/>
      <c r="E55" s="48"/>
      <c r="F55" s="48"/>
    </row>
    <row r="56" spans="1:6" x14ac:dyDescent="0.35">
      <c r="A56" s="48"/>
      <c r="B56" s="48"/>
      <c r="C56" s="48"/>
      <c r="D56" s="48"/>
      <c r="E56" s="48"/>
      <c r="F56" s="48"/>
    </row>
    <row r="57" spans="1:6" x14ac:dyDescent="0.35">
      <c r="A57" s="48"/>
      <c r="B57" s="48"/>
      <c r="C57" s="48"/>
      <c r="D57" s="48"/>
      <c r="E57" s="48"/>
      <c r="F57" s="48"/>
    </row>
  </sheetData>
  <sheetProtection algorithmName="SHA-512" hashValue="Bx6e/Chru8fNhrfmyHG22erMjtc+dq6saOmZWXMyJOUqbiJoDAJCozi4q5tZud+bmgefnj+e7WErqkWGUYCd6Q==" saltValue="qISEvy+uMAzBlzdVhWvau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19525-407E-4415-8DF6-153801DF1D4E}">
  <dimension ref="A1:G51"/>
  <sheetViews>
    <sheetView showGridLines="0" view="pageLayout" zoomScale="90" zoomScaleNormal="100" zoomScalePageLayoutView="90" workbookViewId="0"/>
  </sheetViews>
  <sheetFormatPr defaultColWidth="9.1796875" defaultRowHeight="14.5" x14ac:dyDescent="0.35"/>
  <cols>
    <col min="1" max="1" width="3.26953125" style="2" customWidth="1"/>
    <col min="2" max="3" width="9.1796875" style="2"/>
    <col min="4" max="4" width="45.81640625" style="2" customWidth="1"/>
    <col min="5" max="5" width="12.26953125" style="2" bestFit="1" customWidth="1"/>
    <col min="6" max="6" width="3.26953125" style="2" customWidth="1"/>
    <col min="7" max="7" width="3.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11" t="s">
        <v>206</v>
      </c>
      <c r="C3" s="111"/>
      <c r="D3" s="111"/>
      <c r="E3" s="111"/>
      <c r="F3" s="111"/>
      <c r="G3" s="1"/>
    </row>
    <row r="4" spans="1:7" ht="15" customHeight="1" x14ac:dyDescent="0.35">
      <c r="A4" s="1"/>
      <c r="B4" s="111"/>
      <c r="C4" s="111"/>
      <c r="D4" s="111"/>
      <c r="E4" s="111"/>
      <c r="F4" s="111"/>
      <c r="G4" s="1"/>
    </row>
    <row r="5" spans="1:7" ht="15" customHeight="1" x14ac:dyDescent="0.35">
      <c r="A5" s="1"/>
      <c r="B5" s="73"/>
      <c r="C5" s="73"/>
      <c r="D5" s="73"/>
      <c r="E5" s="73"/>
      <c r="F5" s="73"/>
      <c r="G5" s="1"/>
    </row>
    <row r="6" spans="1:7" ht="15" customHeight="1" x14ac:dyDescent="0.35">
      <c r="A6" s="1"/>
      <c r="B6" s="73"/>
      <c r="C6" s="73"/>
      <c r="D6" s="73"/>
      <c r="E6" s="73"/>
      <c r="F6" s="73"/>
      <c r="G6" s="1"/>
    </row>
    <row r="7" spans="1:7" ht="15" customHeight="1" x14ac:dyDescent="0.35">
      <c r="A7" s="1"/>
      <c r="B7" s="1"/>
      <c r="C7" s="1"/>
      <c r="D7" s="1"/>
      <c r="E7" s="1"/>
      <c r="F7" s="1"/>
      <c r="G7" s="1"/>
    </row>
    <row r="8" spans="1:7" ht="15" customHeight="1" x14ac:dyDescent="0.35">
      <c r="A8" s="1"/>
      <c r="B8" s="116" t="s">
        <v>137</v>
      </c>
      <c r="C8" s="117"/>
      <c r="D8" s="117"/>
      <c r="E8" s="117"/>
      <c r="F8" s="118"/>
      <c r="G8" s="1"/>
    </row>
    <row r="9" spans="1:7" ht="15" customHeight="1" x14ac:dyDescent="0.35">
      <c r="A9" s="1"/>
      <c r="B9" s="119" t="s">
        <v>274</v>
      </c>
      <c r="C9" s="120"/>
      <c r="D9" s="121"/>
      <c r="E9" s="9">
        <v>7208903</v>
      </c>
      <c r="F9" s="14" t="s">
        <v>3</v>
      </c>
      <c r="G9" s="1"/>
    </row>
    <row r="10" spans="1:7" ht="15" customHeight="1" x14ac:dyDescent="0.35">
      <c r="A10" s="1"/>
      <c r="B10" s="119" t="s">
        <v>143</v>
      </c>
      <c r="C10" s="120"/>
      <c r="D10" s="121"/>
      <c r="E10" s="9">
        <v>161824</v>
      </c>
      <c r="F10" s="14" t="s">
        <v>3</v>
      </c>
      <c r="G10" s="1"/>
    </row>
    <row r="11" spans="1:7" ht="15" customHeight="1" x14ac:dyDescent="0.35">
      <c r="A11" s="1"/>
      <c r="B11" s="119" t="s">
        <v>275</v>
      </c>
      <c r="C11" s="120"/>
      <c r="D11" s="121"/>
      <c r="E11" s="9">
        <v>-5256982</v>
      </c>
      <c r="F11" s="14" t="s">
        <v>3</v>
      </c>
      <c r="G11" s="1"/>
    </row>
    <row r="12" spans="1:7" x14ac:dyDescent="0.35">
      <c r="A12" s="1"/>
      <c r="B12" s="33"/>
      <c r="C12" s="28"/>
      <c r="D12" s="28"/>
      <c r="E12" s="28"/>
      <c r="F12" s="19"/>
      <c r="G12" s="1"/>
    </row>
    <row r="13" spans="1:7" ht="42" customHeight="1" x14ac:dyDescent="0.35">
      <c r="A13" s="1"/>
      <c r="B13" s="113" t="s">
        <v>276</v>
      </c>
      <c r="C13" s="114"/>
      <c r="D13" s="114"/>
      <c r="E13" s="114"/>
      <c r="F13" s="115"/>
      <c r="G13" s="1"/>
    </row>
    <row r="14" spans="1:7" ht="15" customHeight="1" x14ac:dyDescent="0.35">
      <c r="A14" s="1"/>
      <c r="B14" s="1"/>
      <c r="C14" s="1"/>
      <c r="D14" s="1"/>
      <c r="E14" s="1"/>
      <c r="F14" s="1"/>
      <c r="G14" s="1"/>
    </row>
    <row r="15" spans="1:7" x14ac:dyDescent="0.35">
      <c r="A15" s="1"/>
      <c r="B15" s="74" t="s">
        <v>277</v>
      </c>
      <c r="C15" s="75"/>
      <c r="D15" s="75"/>
      <c r="E15" s="75"/>
      <c r="F15" s="76"/>
      <c r="G15" s="1"/>
    </row>
    <row r="16" spans="1:7" x14ac:dyDescent="0.35">
      <c r="A16" s="1"/>
      <c r="B16" s="77" t="s">
        <v>278</v>
      </c>
      <c r="C16" s="78"/>
      <c r="D16" s="79"/>
      <c r="E16" s="9">
        <f>IF(E11&lt;0,E11,0)</f>
        <v>-5256982</v>
      </c>
      <c r="F16" s="14" t="s">
        <v>3</v>
      </c>
      <c r="G16" s="1"/>
    </row>
    <row r="17" spans="1:7" x14ac:dyDescent="0.35">
      <c r="A17" s="1"/>
      <c r="B17" s="77" t="s">
        <v>279</v>
      </c>
      <c r="C17" s="78"/>
      <c r="D17" s="79"/>
      <c r="E17" s="9">
        <f>IF(SUM(E10)&gt;0,SUM(E10),0)</f>
        <v>161824</v>
      </c>
      <c r="F17" s="14" t="s">
        <v>3</v>
      </c>
      <c r="G17" s="1"/>
    </row>
    <row r="18" spans="1:7" x14ac:dyDescent="0.35">
      <c r="A18" s="1"/>
      <c r="B18" s="81" t="s">
        <v>280</v>
      </c>
      <c r="C18" s="82"/>
      <c r="D18" s="83"/>
      <c r="E18" s="62">
        <f>IF(SUM(E16:E17)&gt;0,0,SUM(E16:E17))</f>
        <v>-5095158</v>
      </c>
      <c r="F18" s="17" t="s">
        <v>3</v>
      </c>
      <c r="G18" s="1"/>
    </row>
    <row r="19" spans="1:7" x14ac:dyDescent="0.35">
      <c r="A19" s="1"/>
      <c r="B19" s="33"/>
      <c r="C19" s="28"/>
      <c r="D19" s="28"/>
      <c r="E19" s="28"/>
      <c r="F19" s="19"/>
      <c r="G19" s="1"/>
    </row>
    <row r="20" spans="1:7" x14ac:dyDescent="0.35">
      <c r="A20" s="1"/>
      <c r="B20" s="1"/>
      <c r="C20" s="1"/>
      <c r="D20" s="1"/>
      <c r="E20" s="1"/>
      <c r="F20" s="1"/>
      <c r="G20" s="1"/>
    </row>
    <row r="21" spans="1:7" x14ac:dyDescent="0.35">
      <c r="A21" s="1"/>
      <c r="B21" s="74" t="s">
        <v>281</v>
      </c>
      <c r="C21" s="75"/>
      <c r="D21" s="75"/>
      <c r="E21" s="75"/>
      <c r="F21" s="76"/>
      <c r="G21" s="1"/>
    </row>
    <row r="22" spans="1:7" x14ac:dyDescent="0.35">
      <c r="A22" s="1"/>
      <c r="B22" s="77" t="s">
        <v>282</v>
      </c>
      <c r="C22" s="78"/>
      <c r="D22" s="79"/>
      <c r="E22" s="9">
        <v>136391328</v>
      </c>
      <c r="F22" s="14" t="s">
        <v>3</v>
      </c>
      <c r="G22" s="1"/>
    </row>
    <row r="23" spans="1:7" x14ac:dyDescent="0.35">
      <c r="A23" s="1"/>
      <c r="B23" s="77" t="s">
        <v>283</v>
      </c>
      <c r="C23" s="78"/>
      <c r="D23" s="79"/>
      <c r="E23" s="9">
        <v>142894944</v>
      </c>
      <c r="F23" s="14" t="s">
        <v>3</v>
      </c>
      <c r="G23" s="1"/>
    </row>
    <row r="24" spans="1:7" x14ac:dyDescent="0.35">
      <c r="A24" s="1"/>
      <c r="B24" s="77" t="s">
        <v>30</v>
      </c>
      <c r="C24" s="78"/>
      <c r="D24" s="79"/>
      <c r="E24" s="9">
        <v>-65000</v>
      </c>
      <c r="F24" s="14" t="s">
        <v>3</v>
      </c>
      <c r="G24" s="1"/>
    </row>
    <row r="25" spans="1:7" x14ac:dyDescent="0.35">
      <c r="A25" s="1"/>
      <c r="B25" s="81" t="s">
        <v>284</v>
      </c>
      <c r="C25" s="82"/>
      <c r="D25" s="83"/>
      <c r="E25" s="62">
        <f>E22-E23-E24</f>
        <v>-6438616</v>
      </c>
      <c r="F25" s="17" t="s">
        <v>3</v>
      </c>
      <c r="G25" s="1"/>
    </row>
    <row r="26" spans="1:7" x14ac:dyDescent="0.35">
      <c r="A26" s="1"/>
      <c r="B26" s="33"/>
      <c r="C26" s="28"/>
      <c r="D26" s="28"/>
      <c r="E26" s="28"/>
      <c r="F26" s="19"/>
      <c r="G26" s="1"/>
    </row>
    <row r="27" spans="1:7" x14ac:dyDescent="0.35">
      <c r="A27" s="1"/>
      <c r="B27" s="1"/>
      <c r="C27" s="1"/>
      <c r="D27" s="1"/>
      <c r="E27" s="1"/>
      <c r="F27" s="1"/>
      <c r="G27" s="1"/>
    </row>
    <row r="28" spans="1:7" x14ac:dyDescent="0.35">
      <c r="A28" s="1"/>
      <c r="B28" s="116" t="s">
        <v>285</v>
      </c>
      <c r="C28" s="117"/>
      <c r="D28" s="117"/>
      <c r="E28" s="117"/>
      <c r="F28" s="118"/>
      <c r="G28" s="1"/>
    </row>
    <row r="29" spans="1:7" x14ac:dyDescent="0.35">
      <c r="A29" s="1"/>
      <c r="B29" s="131" t="s">
        <v>116</v>
      </c>
      <c r="C29" s="132"/>
      <c r="D29" s="133"/>
      <c r="E29" s="9">
        <f>IF(E18&lt;0,IF(E25&lt;0,SUM(E18,E25),IF(E10&gt;0,SUM(E10:E11),E18)),IF(AND(E25&lt;0,SUM(E25,E11)&lt;0),IF(E11&lt;0,E25,IF(SUM(E10:E11)&gt;0,SUM(E25,E11),IF(AND(E25&lt;0,E18=0,E11&gt;0),IF(SUM(E9:E11)&gt;0,E25+E11,E25)))),0))</f>
        <v>-11533774</v>
      </c>
      <c r="F29" s="14" t="s">
        <v>3</v>
      </c>
      <c r="G29" s="1"/>
    </row>
    <row r="30" spans="1:7" x14ac:dyDescent="0.35">
      <c r="A30" s="1"/>
      <c r="B30" s="131" t="s">
        <v>84</v>
      </c>
      <c r="C30" s="132"/>
      <c r="D30" s="133"/>
      <c r="E30" s="9">
        <v>2</v>
      </c>
      <c r="F30" s="14" t="s">
        <v>20</v>
      </c>
      <c r="G30" s="1"/>
    </row>
    <row r="31" spans="1:7" x14ac:dyDescent="0.35">
      <c r="A31" s="1"/>
      <c r="B31" s="134" t="s">
        <v>117</v>
      </c>
      <c r="C31" s="135"/>
      <c r="D31" s="136"/>
      <c r="E31" s="10">
        <f>E29/E30</f>
        <v>-5766887</v>
      </c>
      <c r="F31" s="17" t="s">
        <v>3</v>
      </c>
      <c r="G31" s="1"/>
    </row>
    <row r="32" spans="1:7" x14ac:dyDescent="0.35">
      <c r="A32" s="1"/>
      <c r="B32" s="137"/>
      <c r="C32" s="138"/>
      <c r="D32" s="138"/>
      <c r="E32" s="138"/>
      <c r="F32" s="139"/>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48"/>
      <c r="B46" s="48"/>
      <c r="C46" s="48"/>
      <c r="D46" s="48"/>
      <c r="E46" s="48"/>
      <c r="F46" s="48"/>
      <c r="G46" s="48"/>
    </row>
    <row r="47" spans="1:7" x14ac:dyDescent="0.35">
      <c r="A47" s="48"/>
      <c r="B47" s="48"/>
      <c r="C47" s="48"/>
      <c r="D47" s="48"/>
      <c r="E47" s="48"/>
      <c r="F47" s="48"/>
      <c r="G47" s="48"/>
    </row>
    <row r="48" spans="1:7" x14ac:dyDescent="0.35">
      <c r="A48" s="48"/>
      <c r="B48" s="48"/>
      <c r="C48" s="48"/>
      <c r="D48" s="48"/>
      <c r="E48" s="48"/>
      <c r="F48" s="48"/>
      <c r="G48" s="48"/>
    </row>
    <row r="49" spans="1:7" x14ac:dyDescent="0.35">
      <c r="A49" s="48"/>
      <c r="B49" s="48"/>
      <c r="C49" s="48"/>
      <c r="D49" s="48"/>
      <c r="E49" s="48"/>
      <c r="F49" s="48"/>
      <c r="G49" s="48"/>
    </row>
    <row r="50" spans="1:7" x14ac:dyDescent="0.35">
      <c r="A50" s="48"/>
      <c r="B50" s="48"/>
      <c r="C50" s="48"/>
      <c r="D50" s="48"/>
      <c r="E50" s="48"/>
      <c r="F50" s="48"/>
      <c r="G50" s="48"/>
    </row>
    <row r="51" spans="1:7" x14ac:dyDescent="0.35">
      <c r="A51" s="48"/>
      <c r="G51" s="48"/>
    </row>
  </sheetData>
  <sheetProtection algorithmName="SHA-512" hashValue="aSMF1zW/gQzJ2lCHQ5rWPe0CdY7RgvDl86vGRhwKbtk3koGbpJ/YF+NAApLMJjVfqS7QrGT2LDCzIgu0wTGtIQ==" saltValue="z/PK1qp0wFzmZe/SwfKHxQ=="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796875" defaultRowHeight="14.5" x14ac:dyDescent="0.35"/>
  <cols>
    <col min="1" max="1" width="4.7265625" style="61" customWidth="1"/>
    <col min="2" max="2" width="22.54296875" style="61" customWidth="1"/>
    <col min="3" max="3" width="8.26953125" style="61" customWidth="1"/>
    <col min="4" max="6" width="10.7265625" style="61" customWidth="1"/>
    <col min="7" max="7" width="11.1796875" style="61" customWidth="1"/>
    <col min="8" max="8" width="3.26953125" style="61" customWidth="1"/>
    <col min="9" max="9" width="4.81640625" style="61" customWidth="1"/>
    <col min="10" max="16384" width="9.1796875" style="61"/>
  </cols>
  <sheetData>
    <row r="1" spans="1:9" x14ac:dyDescent="0.35">
      <c r="A1" s="1"/>
      <c r="B1" s="1"/>
      <c r="C1" s="1"/>
      <c r="D1" s="1"/>
      <c r="E1" s="1"/>
      <c r="F1" s="1"/>
      <c r="G1" s="1"/>
      <c r="H1" s="1"/>
      <c r="I1" s="1"/>
    </row>
    <row r="2" spans="1:9" x14ac:dyDescent="0.35">
      <c r="A2" s="1"/>
      <c r="B2" s="1"/>
      <c r="C2" s="1"/>
      <c r="D2" s="1"/>
      <c r="E2" s="1"/>
      <c r="F2" s="1"/>
      <c r="G2" s="1"/>
      <c r="H2" s="1"/>
      <c r="I2" s="1"/>
    </row>
    <row r="3" spans="1:9" ht="15" customHeight="1" x14ac:dyDescent="0.35">
      <c r="A3" s="1"/>
      <c r="B3" s="109" t="s">
        <v>170</v>
      </c>
      <c r="C3" s="109"/>
      <c r="D3" s="109"/>
      <c r="E3" s="109"/>
      <c r="F3" s="109"/>
      <c r="G3" s="109"/>
      <c r="H3" s="109"/>
      <c r="I3" s="1"/>
    </row>
    <row r="4" spans="1:9" ht="15" customHeight="1" x14ac:dyDescent="0.35">
      <c r="A4" s="1"/>
      <c r="B4" s="109"/>
      <c r="C4" s="109"/>
      <c r="D4" s="109"/>
      <c r="E4" s="109"/>
      <c r="F4" s="109"/>
      <c r="G4" s="109"/>
      <c r="H4" s="109"/>
      <c r="I4" s="1"/>
    </row>
    <row r="5" spans="1:9" x14ac:dyDescent="0.35">
      <c r="A5" s="1"/>
      <c r="B5" s="1"/>
      <c r="C5" s="1"/>
      <c r="D5" s="1"/>
      <c r="E5" s="1"/>
      <c r="F5" s="1"/>
      <c r="G5" s="1"/>
      <c r="H5" s="1"/>
      <c r="I5" s="1"/>
    </row>
    <row r="6" spans="1:9" x14ac:dyDescent="0.35">
      <c r="A6" s="1"/>
      <c r="B6" s="1"/>
      <c r="C6" s="1"/>
      <c r="D6" s="1"/>
      <c r="E6" s="1"/>
      <c r="F6" s="1"/>
      <c r="G6" s="1"/>
      <c r="H6" s="1"/>
      <c r="I6" s="1"/>
    </row>
    <row r="7" spans="1:9" x14ac:dyDescent="0.35">
      <c r="A7" s="1"/>
      <c r="B7" s="1"/>
      <c r="C7" s="1"/>
      <c r="D7" s="1"/>
      <c r="E7" s="1"/>
      <c r="F7" s="1"/>
      <c r="G7" s="1"/>
      <c r="H7" s="1"/>
      <c r="I7" s="1"/>
    </row>
    <row r="8" spans="1:9" x14ac:dyDescent="0.35">
      <c r="A8" s="1"/>
      <c r="B8" s="116" t="s">
        <v>189</v>
      </c>
      <c r="C8" s="117"/>
      <c r="D8" s="117"/>
      <c r="E8" s="117"/>
      <c r="F8" s="117"/>
      <c r="G8" s="117"/>
      <c r="H8" s="118"/>
      <c r="I8" s="1"/>
    </row>
    <row r="9" spans="1:9" ht="15" customHeight="1" x14ac:dyDescent="0.35">
      <c r="A9" s="1"/>
      <c r="B9" s="143" t="s">
        <v>171</v>
      </c>
      <c r="C9" s="144"/>
      <c r="D9" s="144"/>
      <c r="E9" s="144"/>
      <c r="F9" s="144"/>
      <c r="G9" s="144"/>
      <c r="H9" s="145"/>
      <c r="I9" s="1"/>
    </row>
    <row r="10" spans="1:9" x14ac:dyDescent="0.35">
      <c r="A10" s="1"/>
      <c r="B10" s="140" t="s">
        <v>172</v>
      </c>
      <c r="C10" s="141"/>
      <c r="D10" s="141"/>
      <c r="E10" s="141"/>
      <c r="F10" s="142"/>
      <c r="G10" s="9">
        <v>-3792537</v>
      </c>
      <c r="H10" s="9" t="s">
        <v>3</v>
      </c>
      <c r="I10" s="1"/>
    </row>
    <row r="11" spans="1:9" x14ac:dyDescent="0.35">
      <c r="A11" s="1"/>
      <c r="B11" s="140" t="s">
        <v>173</v>
      </c>
      <c r="C11" s="141"/>
      <c r="D11" s="141"/>
      <c r="E11" s="141"/>
      <c r="F11" s="142"/>
      <c r="G11" s="9">
        <v>-3792536.8333333302</v>
      </c>
      <c r="H11" s="9" t="s">
        <v>3</v>
      </c>
      <c r="I11" s="1"/>
    </row>
    <row r="12" spans="1:9" x14ac:dyDescent="0.35">
      <c r="A12" s="1"/>
      <c r="B12" s="140" t="s">
        <v>174</v>
      </c>
      <c r="C12" s="141"/>
      <c r="D12" s="141"/>
      <c r="E12" s="141"/>
      <c r="F12" s="142"/>
      <c r="G12" s="9">
        <v>-3792536.8333333302</v>
      </c>
      <c r="H12" s="9" t="s">
        <v>3</v>
      </c>
      <c r="I12" s="1"/>
    </row>
    <row r="13" spans="1:9" x14ac:dyDescent="0.35">
      <c r="A13" s="1"/>
      <c r="B13" s="140" t="s">
        <v>175</v>
      </c>
      <c r="C13" s="141"/>
      <c r="D13" s="141"/>
      <c r="E13" s="141"/>
      <c r="F13" s="142"/>
      <c r="G13" s="9">
        <v>-3792536.8333333302</v>
      </c>
      <c r="H13" s="9" t="s">
        <v>3</v>
      </c>
      <c r="I13" s="1"/>
    </row>
    <row r="14" spans="1:9" x14ac:dyDescent="0.35">
      <c r="A14" s="1"/>
      <c r="B14" s="140" t="s">
        <v>176</v>
      </c>
      <c r="C14" s="141"/>
      <c r="D14" s="141"/>
      <c r="E14" s="141"/>
      <c r="F14" s="142"/>
      <c r="G14" s="9">
        <v>-3792536.8333333302</v>
      </c>
      <c r="H14" s="9" t="s">
        <v>3</v>
      </c>
      <c r="I14" s="1"/>
    </row>
    <row r="15" spans="1:9" x14ac:dyDescent="0.35">
      <c r="A15" s="1"/>
      <c r="B15" s="140" t="s">
        <v>177</v>
      </c>
      <c r="C15" s="141"/>
      <c r="D15" s="141"/>
      <c r="E15" s="141"/>
      <c r="F15" s="142"/>
      <c r="G15" s="9">
        <v>-3792536.8333333302</v>
      </c>
      <c r="H15" s="9" t="s">
        <v>3</v>
      </c>
      <c r="I15" s="1"/>
    </row>
    <row r="16" spans="1:9" x14ac:dyDescent="0.35">
      <c r="A16" s="1"/>
      <c r="B16" s="140" t="s">
        <v>178</v>
      </c>
      <c r="C16" s="141"/>
      <c r="D16" s="141"/>
      <c r="E16" s="141"/>
      <c r="F16" s="142"/>
      <c r="G16" s="9">
        <v>0</v>
      </c>
      <c r="H16" s="9" t="s">
        <v>3</v>
      </c>
      <c r="I16" s="1"/>
    </row>
    <row r="17" spans="1:9" x14ac:dyDescent="0.35">
      <c r="A17" s="1"/>
      <c r="B17" s="140" t="s">
        <v>179</v>
      </c>
      <c r="C17" s="141"/>
      <c r="D17" s="141"/>
      <c r="E17" s="141"/>
      <c r="F17" s="142"/>
      <c r="G17" s="9">
        <v>0</v>
      </c>
      <c r="H17" s="9" t="s">
        <v>3</v>
      </c>
      <c r="I17" s="1"/>
    </row>
    <row r="18" spans="1:9" x14ac:dyDescent="0.35">
      <c r="A18" s="1"/>
      <c r="B18" s="116" t="s">
        <v>180</v>
      </c>
      <c r="C18" s="117"/>
      <c r="D18" s="117"/>
      <c r="E18" s="117"/>
      <c r="F18" s="118"/>
      <c r="G18" s="12">
        <f>SUM(G10:G17)</f>
        <v>-22755221.166666649</v>
      </c>
      <c r="H18" s="13" t="s">
        <v>3</v>
      </c>
      <c r="I18" s="1"/>
    </row>
    <row r="19" spans="1:9" x14ac:dyDescent="0.35">
      <c r="A19" s="1"/>
      <c r="B19" s="1"/>
      <c r="C19" s="1"/>
      <c r="D19" s="1"/>
      <c r="E19" s="1"/>
      <c r="F19" s="1"/>
      <c r="G19" s="1"/>
      <c r="H19" s="1"/>
      <c r="I19" s="1"/>
    </row>
    <row r="20" spans="1:9" x14ac:dyDescent="0.35">
      <c r="A20" s="1"/>
      <c r="B20" s="1"/>
      <c r="C20" s="1"/>
      <c r="D20" s="1"/>
      <c r="E20" s="1"/>
      <c r="F20" s="1"/>
      <c r="G20" s="1"/>
      <c r="H20" s="1"/>
      <c r="I20" s="1"/>
    </row>
    <row r="21" spans="1:9" x14ac:dyDescent="0.35">
      <c r="A21" s="1"/>
      <c r="B21" s="1"/>
      <c r="C21" s="1"/>
      <c r="D21" s="1"/>
      <c r="E21" s="1"/>
      <c r="F21" s="1"/>
      <c r="G21" s="1"/>
      <c r="H21" s="1"/>
      <c r="I21" s="1"/>
    </row>
    <row r="22" spans="1:9" x14ac:dyDescent="0.35">
      <c r="A22" s="1"/>
      <c r="B22" s="1"/>
      <c r="C22" s="1"/>
      <c r="D22" s="1"/>
      <c r="E22" s="1"/>
      <c r="F22" s="1"/>
      <c r="G22" s="1"/>
      <c r="H22" s="1"/>
      <c r="I22" s="1"/>
    </row>
    <row r="23" spans="1:9" x14ac:dyDescent="0.35">
      <c r="A23" s="1"/>
      <c r="B23" s="1"/>
      <c r="C23" s="1"/>
      <c r="D23" s="1"/>
      <c r="E23" s="1"/>
      <c r="F23" s="1"/>
      <c r="G23" s="1"/>
      <c r="H23" s="1"/>
      <c r="I23" s="1"/>
    </row>
    <row r="24" spans="1:9" x14ac:dyDescent="0.35">
      <c r="A24" s="1"/>
      <c r="B24" s="1"/>
      <c r="C24" s="1"/>
      <c r="D24" s="1"/>
      <c r="E24" s="1"/>
      <c r="F24" s="1"/>
      <c r="G24" s="1"/>
      <c r="H24" s="1"/>
      <c r="I24" s="1"/>
    </row>
    <row r="25" spans="1:9" x14ac:dyDescent="0.35">
      <c r="A25" s="1"/>
      <c r="B25" s="1"/>
      <c r="C25" s="1"/>
      <c r="D25" s="1"/>
      <c r="E25" s="1"/>
      <c r="F25" s="1"/>
      <c r="G25" s="1"/>
      <c r="H25" s="1"/>
      <c r="I25" s="1"/>
    </row>
    <row r="26" spans="1:9" x14ac:dyDescent="0.35">
      <c r="A26" s="1"/>
      <c r="B26" s="1"/>
      <c r="C26" s="1"/>
      <c r="D26" s="1"/>
      <c r="E26" s="1"/>
      <c r="F26" s="1"/>
      <c r="G26" s="1"/>
      <c r="H26" s="1"/>
      <c r="I26" s="1"/>
    </row>
    <row r="27" spans="1:9" x14ac:dyDescent="0.35">
      <c r="A27" s="1"/>
      <c r="B27" s="1"/>
      <c r="C27" s="1"/>
      <c r="D27" s="1"/>
      <c r="E27" s="1"/>
      <c r="F27" s="1"/>
      <c r="G27" s="1"/>
      <c r="H27" s="1"/>
      <c r="I27" s="1"/>
    </row>
    <row r="28" spans="1:9" x14ac:dyDescent="0.35">
      <c r="A28" s="1"/>
      <c r="B28" s="1"/>
      <c r="C28" s="1"/>
      <c r="D28" s="1"/>
      <c r="E28" s="1"/>
      <c r="F28" s="1"/>
      <c r="G28" s="1"/>
      <c r="H28" s="1"/>
      <c r="I28" s="1"/>
    </row>
    <row r="29" spans="1:9" x14ac:dyDescent="0.35">
      <c r="A29" s="1"/>
      <c r="B29" s="1"/>
      <c r="C29" s="1"/>
      <c r="D29" s="1"/>
      <c r="E29" s="1"/>
      <c r="F29" s="1"/>
      <c r="G29" s="1"/>
      <c r="H29" s="1"/>
      <c r="I29" s="1"/>
    </row>
    <row r="30" spans="1:9" x14ac:dyDescent="0.35">
      <c r="A30" s="1"/>
      <c r="B30" s="1"/>
      <c r="C30" s="1"/>
      <c r="D30" s="1"/>
      <c r="E30" s="1"/>
      <c r="F30" s="1"/>
      <c r="G30" s="1"/>
      <c r="H30" s="1"/>
      <c r="I30" s="1"/>
    </row>
    <row r="31" spans="1:9" x14ac:dyDescent="0.35">
      <c r="A31" s="1"/>
      <c r="B31" s="1"/>
      <c r="C31" s="1"/>
      <c r="D31" s="1"/>
      <c r="E31" s="1"/>
      <c r="F31" s="1"/>
      <c r="G31" s="1"/>
      <c r="H31" s="1"/>
      <c r="I31" s="1"/>
    </row>
    <row r="32" spans="1:9" x14ac:dyDescent="0.35">
      <c r="A32" s="1"/>
      <c r="B32" s="1"/>
      <c r="C32" s="1"/>
      <c r="D32" s="1"/>
      <c r="E32" s="1"/>
      <c r="F32" s="1"/>
      <c r="G32" s="1"/>
      <c r="H32" s="1"/>
      <c r="I32" s="1"/>
    </row>
    <row r="33" spans="1:9" x14ac:dyDescent="0.35">
      <c r="A33" s="1"/>
      <c r="B33" s="1"/>
      <c r="C33" s="1"/>
      <c r="D33" s="1"/>
      <c r="E33" s="1"/>
      <c r="F33" s="1"/>
      <c r="G33" s="1"/>
      <c r="H33" s="1"/>
      <c r="I33" s="1"/>
    </row>
    <row r="34" spans="1:9" x14ac:dyDescent="0.35">
      <c r="A34" s="1"/>
      <c r="B34" s="1"/>
      <c r="C34" s="1"/>
      <c r="D34" s="1"/>
      <c r="E34" s="1"/>
      <c r="F34" s="1"/>
      <c r="G34" s="1"/>
      <c r="H34" s="1"/>
      <c r="I34" s="1"/>
    </row>
    <row r="35" spans="1:9" x14ac:dyDescent="0.35">
      <c r="A35" s="1"/>
      <c r="B35" s="1"/>
      <c r="C35" s="1"/>
      <c r="D35" s="1"/>
      <c r="E35" s="1"/>
      <c r="F35" s="1"/>
      <c r="G35" s="1"/>
      <c r="H35" s="1"/>
      <c r="I35" s="1"/>
    </row>
    <row r="36" spans="1:9" x14ac:dyDescent="0.35">
      <c r="A36" s="1"/>
      <c r="B36" s="1"/>
      <c r="C36" s="1"/>
      <c r="D36" s="1"/>
      <c r="E36" s="1"/>
      <c r="F36" s="1"/>
      <c r="G36" s="1"/>
      <c r="H36" s="1"/>
      <c r="I36" s="1"/>
    </row>
    <row r="37" spans="1:9" x14ac:dyDescent="0.35">
      <c r="A37" s="1"/>
      <c r="B37" s="1"/>
      <c r="C37" s="1"/>
      <c r="D37" s="1"/>
      <c r="E37" s="1"/>
      <c r="F37" s="1"/>
      <c r="G37" s="1"/>
      <c r="H37" s="1"/>
      <c r="I37" s="1"/>
    </row>
    <row r="38" spans="1:9" x14ac:dyDescent="0.35">
      <c r="A38" s="1"/>
      <c r="B38" s="1"/>
      <c r="C38" s="1"/>
      <c r="D38" s="1"/>
      <c r="E38" s="1"/>
      <c r="F38" s="1"/>
      <c r="G38" s="1"/>
      <c r="H38" s="1"/>
      <c r="I38" s="1"/>
    </row>
    <row r="39" spans="1:9" x14ac:dyDescent="0.35">
      <c r="A39" s="1"/>
      <c r="B39" s="1"/>
      <c r="C39" s="1"/>
      <c r="D39" s="1"/>
      <c r="E39" s="1"/>
      <c r="F39" s="1"/>
      <c r="G39" s="1"/>
      <c r="H39" s="1"/>
      <c r="I39" s="1"/>
    </row>
    <row r="40" spans="1:9" x14ac:dyDescent="0.35">
      <c r="A40" s="1"/>
      <c r="B40" s="1"/>
      <c r="C40" s="1"/>
      <c r="D40" s="1"/>
      <c r="E40" s="1"/>
      <c r="F40" s="1"/>
      <c r="G40" s="1"/>
      <c r="H40" s="1"/>
      <c r="I40" s="1"/>
    </row>
    <row r="41" spans="1:9" x14ac:dyDescent="0.35">
      <c r="A41" s="1"/>
      <c r="B41" s="1"/>
      <c r="C41" s="1"/>
      <c r="D41" s="1"/>
      <c r="E41" s="1"/>
      <c r="F41" s="1"/>
      <c r="G41" s="1"/>
      <c r="H41" s="1"/>
      <c r="I41" s="1"/>
    </row>
    <row r="42" spans="1:9" x14ac:dyDescent="0.35">
      <c r="A42" s="1"/>
      <c r="B42" s="1"/>
      <c r="C42" s="1"/>
      <c r="D42" s="1"/>
      <c r="E42" s="1"/>
      <c r="F42" s="1"/>
      <c r="G42" s="1"/>
      <c r="H42" s="1"/>
      <c r="I42" s="1"/>
    </row>
    <row r="43" spans="1:9" x14ac:dyDescent="0.35">
      <c r="A43" s="1"/>
      <c r="B43" s="1"/>
      <c r="C43" s="1"/>
      <c r="D43" s="1"/>
      <c r="E43" s="1"/>
      <c r="F43" s="1"/>
      <c r="G43" s="1"/>
      <c r="H43" s="1"/>
      <c r="I43" s="1"/>
    </row>
    <row r="44" spans="1:9" x14ac:dyDescent="0.35">
      <c r="A44" s="1"/>
      <c r="B44" s="1"/>
      <c r="C44" s="1"/>
      <c r="D44" s="1"/>
      <c r="E44" s="1"/>
      <c r="F44" s="1"/>
      <c r="G44" s="1"/>
      <c r="H44" s="1"/>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sheetData>
  <sheetProtection algorithmName="SHA-512" hashValue="QaU5x2cpM2d+W42aqImS1cb+qw6qfuOeh3Fma1T+BOZRfNgj2xD2j5+KwubGnhJ9ujOPpAzNWoC9WIcmtySecw==" saltValue="z1H47UY24R1iWQxAcI4WA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796875" defaultRowHeight="14.5" x14ac:dyDescent="0.35"/>
  <cols>
    <col min="1" max="1" width="3.54296875" style="2" customWidth="1"/>
    <col min="2" max="3" width="9.1796875" style="2"/>
    <col min="4" max="4" width="45.54296875" style="2" customWidth="1"/>
    <col min="5" max="5" width="12.7265625" style="2" bestFit="1" customWidth="1"/>
    <col min="6" max="6" width="3.26953125" style="2" customWidth="1"/>
    <col min="7" max="7" width="2.4531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29.25" customHeight="1" x14ac:dyDescent="0.35">
      <c r="A3" s="1"/>
      <c r="B3" s="111" t="s">
        <v>207</v>
      </c>
      <c r="C3" s="111"/>
      <c r="D3" s="111"/>
      <c r="E3" s="111"/>
      <c r="F3" s="111"/>
      <c r="G3" s="1"/>
    </row>
    <row r="4" spans="1:7" ht="15" customHeight="1" x14ac:dyDescent="0.35">
      <c r="A4" s="1"/>
      <c r="B4" s="111"/>
      <c r="C4" s="111"/>
      <c r="D4" s="111"/>
      <c r="E4" s="111"/>
      <c r="F4" s="11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6" t="s">
        <v>228</v>
      </c>
      <c r="C9" s="117"/>
      <c r="D9" s="117"/>
      <c r="E9" s="117"/>
      <c r="F9" s="118"/>
      <c r="G9" s="1"/>
    </row>
    <row r="10" spans="1:7" x14ac:dyDescent="0.35">
      <c r="A10" s="1"/>
      <c r="B10" s="113" t="s">
        <v>82</v>
      </c>
      <c r="C10" s="114"/>
      <c r="D10" s="115"/>
      <c r="E10" s="7">
        <v>0</v>
      </c>
      <c r="F10" s="8" t="s">
        <v>3</v>
      </c>
      <c r="G10" s="1"/>
    </row>
    <row r="11" spans="1:7" x14ac:dyDescent="0.35">
      <c r="A11" s="1"/>
      <c r="B11" s="119" t="s">
        <v>229</v>
      </c>
      <c r="C11" s="120"/>
      <c r="D11" s="121"/>
      <c r="E11" s="7">
        <v>0</v>
      </c>
      <c r="F11" s="8" t="s">
        <v>3</v>
      </c>
      <c r="G11" s="1"/>
    </row>
    <row r="12" spans="1:7" x14ac:dyDescent="0.35">
      <c r="A12" s="1"/>
      <c r="B12" s="134" t="s">
        <v>83</v>
      </c>
      <c r="C12" s="135"/>
      <c r="D12" s="136"/>
      <c r="E12" s="10">
        <f>E11-E10</f>
        <v>0</v>
      </c>
      <c r="F12" s="11" t="s">
        <v>3</v>
      </c>
      <c r="G12" s="1"/>
    </row>
    <row r="13" spans="1:7" x14ac:dyDescent="0.35">
      <c r="A13" s="1"/>
      <c r="B13" s="116" t="s">
        <v>78</v>
      </c>
      <c r="C13" s="117"/>
      <c r="D13" s="117"/>
      <c r="E13" s="117"/>
      <c r="F13" s="118"/>
      <c r="G13" s="1"/>
    </row>
    <row r="14" spans="1:7" x14ac:dyDescent="0.35">
      <c r="A14" s="1"/>
      <c r="B14" s="119" t="s">
        <v>230</v>
      </c>
      <c r="C14" s="120"/>
      <c r="D14" s="121"/>
      <c r="E14" s="7">
        <v>0</v>
      </c>
      <c r="F14" s="8" t="s">
        <v>3</v>
      </c>
      <c r="G14" s="1"/>
    </row>
    <row r="15" spans="1:7" x14ac:dyDescent="0.35">
      <c r="A15" s="1"/>
      <c r="B15" s="113" t="s">
        <v>231</v>
      </c>
      <c r="C15" s="114"/>
      <c r="D15" s="115"/>
      <c r="E15" s="7">
        <v>0</v>
      </c>
      <c r="F15" s="8" t="s">
        <v>3</v>
      </c>
      <c r="G15" s="1"/>
    </row>
    <row r="16" spans="1:7" x14ac:dyDescent="0.35">
      <c r="A16" s="1"/>
      <c r="B16" s="134" t="s">
        <v>83</v>
      </c>
      <c r="C16" s="135"/>
      <c r="D16" s="136"/>
      <c r="E16" s="10">
        <f>E15-E14</f>
        <v>0</v>
      </c>
      <c r="F16" s="11" t="s">
        <v>3</v>
      </c>
      <c r="G16" s="1"/>
    </row>
    <row r="17" spans="1:7" x14ac:dyDescent="0.35">
      <c r="A17" s="1"/>
      <c r="B17" s="33" t="s">
        <v>232</v>
      </c>
      <c r="C17" s="28"/>
      <c r="D17" s="28"/>
      <c r="E17" s="12">
        <f>E12+E16</f>
        <v>0</v>
      </c>
      <c r="F17" s="13" t="s">
        <v>3</v>
      </c>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hFg57DN8sU4fAz25ydip85lHHtCuSlekYN/FITCuQ7oKs2tRqR1cBCRMXvFupsIh6NKTbqgNawyR1WSYdBLh1g==" saltValue="TDTo+00aCF8if9+AIf3w6g=="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796875" defaultRowHeight="14.5" x14ac:dyDescent="0.35"/>
  <cols>
    <col min="1" max="1" width="4.7265625" style="2" customWidth="1"/>
    <col min="2" max="2" width="21.7265625" style="2" customWidth="1"/>
    <col min="3" max="3" width="8.81640625" style="2" customWidth="1"/>
    <col min="4" max="4" width="9.1796875" style="2" customWidth="1"/>
    <col min="5" max="5" width="2.453125" style="2" customWidth="1"/>
    <col min="6" max="6" width="9.1796875" style="2" customWidth="1"/>
    <col min="7" max="7" width="2.453125" style="2" customWidth="1"/>
    <col min="8" max="8" width="9.1796875" style="2" customWidth="1"/>
    <col min="9" max="9" width="2.453125" style="2" customWidth="1"/>
    <col min="10" max="10" width="9.1796875" style="2" customWidth="1"/>
    <col min="11" max="11" width="2.453125" style="2" customWidth="1"/>
    <col min="12" max="12" width="4.81640625" style="2" customWidth="1"/>
    <col min="13" max="16384" width="9.1796875" style="2"/>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09" t="s">
        <v>182</v>
      </c>
      <c r="C3" s="109"/>
      <c r="D3" s="109"/>
      <c r="E3" s="109"/>
      <c r="F3" s="109"/>
      <c r="G3" s="109"/>
      <c r="H3" s="109"/>
      <c r="I3" s="109"/>
      <c r="J3" s="109"/>
      <c r="K3" s="109"/>
      <c r="L3" s="1"/>
    </row>
    <row r="4" spans="1:12" ht="15" customHeight="1" x14ac:dyDescent="0.35">
      <c r="A4" s="1"/>
      <c r="B4" s="109"/>
      <c r="C4" s="109"/>
      <c r="D4" s="109"/>
      <c r="E4" s="109"/>
      <c r="F4" s="109"/>
      <c r="G4" s="109"/>
      <c r="H4" s="109"/>
      <c r="I4" s="109"/>
      <c r="J4" s="109"/>
      <c r="K4" s="109"/>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16" t="s">
        <v>149</v>
      </c>
      <c r="C8" s="117"/>
      <c r="D8" s="117"/>
      <c r="E8" s="117"/>
      <c r="F8" s="117"/>
      <c r="G8" s="117"/>
      <c r="H8" s="117"/>
      <c r="I8" s="117"/>
      <c r="J8" s="117"/>
      <c r="K8" s="118"/>
      <c r="L8" s="1"/>
    </row>
    <row r="9" spans="1:12" ht="39.75" customHeight="1" x14ac:dyDescent="0.35">
      <c r="A9" s="1"/>
      <c r="B9" s="18" t="s">
        <v>0</v>
      </c>
      <c r="C9" s="18" t="s">
        <v>1</v>
      </c>
      <c r="D9" s="146" t="s">
        <v>165</v>
      </c>
      <c r="E9" s="147"/>
      <c r="F9" s="146" t="s">
        <v>2</v>
      </c>
      <c r="G9" s="147"/>
      <c r="H9" s="146" t="s">
        <v>164</v>
      </c>
      <c r="I9" s="147"/>
      <c r="J9" s="146" t="s">
        <v>27</v>
      </c>
      <c r="K9" s="147"/>
      <c r="L9" s="1"/>
    </row>
    <row r="10" spans="1:12" x14ac:dyDescent="0.35">
      <c r="A10" s="1"/>
      <c r="B10" s="84" t="s">
        <v>265</v>
      </c>
      <c r="C10" s="45"/>
      <c r="D10" s="9"/>
      <c r="E10" s="14" t="s">
        <v>3</v>
      </c>
      <c r="F10" s="9">
        <f>IFERROR(D10/C10,0)</f>
        <v>0</v>
      </c>
      <c r="G10" s="14" t="s">
        <v>3</v>
      </c>
      <c r="H10" s="41">
        <v>0</v>
      </c>
      <c r="I10" s="14" t="s">
        <v>3</v>
      </c>
      <c r="J10" s="41">
        <v>0</v>
      </c>
      <c r="K10" s="14" t="s">
        <v>3</v>
      </c>
      <c r="L10" s="1"/>
    </row>
    <row r="11" spans="1:12" x14ac:dyDescent="0.35">
      <c r="A11" s="1"/>
      <c r="B11" s="74" t="s">
        <v>150</v>
      </c>
      <c r="C11" s="75"/>
      <c r="D11" s="76"/>
      <c r="E11" s="76"/>
      <c r="F11" s="12">
        <f>SUM(F10:F10)</f>
        <v>0</v>
      </c>
      <c r="G11" s="12" t="s">
        <v>163</v>
      </c>
      <c r="H11" s="12">
        <f>SUM(H10:H10)</f>
        <v>0</v>
      </c>
      <c r="I11" s="12" t="s">
        <v>163</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48"/>
      <c r="B45" s="48"/>
      <c r="C45" s="48"/>
      <c r="D45" s="48"/>
      <c r="E45" s="48"/>
      <c r="F45" s="48"/>
      <c r="G45" s="48"/>
      <c r="H45" s="48"/>
      <c r="I45" s="48"/>
      <c r="J45" s="48"/>
      <c r="K45" s="48"/>
      <c r="L45" s="48"/>
    </row>
    <row r="46" spans="1:12" x14ac:dyDescent="0.35">
      <c r="A46" s="48"/>
      <c r="B46" s="48"/>
      <c r="C46" s="48"/>
      <c r="D46" s="48"/>
      <c r="E46" s="48"/>
      <c r="F46" s="48"/>
      <c r="G46" s="48"/>
      <c r="H46" s="48"/>
      <c r="I46" s="48"/>
      <c r="J46" s="48"/>
      <c r="K46" s="48"/>
      <c r="L46" s="48"/>
    </row>
  </sheetData>
  <sheetProtection algorithmName="SHA-512" hashValue="ZOHMIIvVt/iOo8vmjjTmsJ5Ifoe9d10oxQ4K0Qv+nQsLumaj9z+HZcoVM7/09AZBnoRpJ1TC6JmzjyGDjin8kg==" saltValue="r0z+qtHdihWnzV7xaHQkr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9" t="s">
        <v>183</v>
      </c>
      <c r="C3" s="109"/>
      <c r="D3" s="109"/>
      <c r="E3" s="109"/>
      <c r="F3" s="109"/>
      <c r="G3" s="1"/>
    </row>
    <row r="4" spans="1:7" ht="15" customHeight="1" x14ac:dyDescent="0.35">
      <c r="A4" s="1"/>
      <c r="B4" s="109"/>
      <c r="C4" s="109"/>
      <c r="D4" s="109"/>
      <c r="E4" s="109"/>
      <c r="F4" s="10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3" t="s">
        <v>69</v>
      </c>
      <c r="C8" s="28"/>
      <c r="D8" s="28"/>
      <c r="E8" s="28"/>
      <c r="F8" s="19"/>
      <c r="G8" s="1"/>
    </row>
    <row r="9" spans="1:7" ht="17.25" customHeight="1" x14ac:dyDescent="0.35">
      <c r="A9" s="1"/>
      <c r="B9" s="85" t="s">
        <v>17</v>
      </c>
      <c r="C9" s="85" t="s">
        <v>11</v>
      </c>
      <c r="D9" s="86"/>
      <c r="E9" s="85" t="s">
        <v>28</v>
      </c>
      <c r="F9" s="32"/>
      <c r="G9" s="1"/>
    </row>
    <row r="10" spans="1:7" x14ac:dyDescent="0.35">
      <c r="A10" s="1"/>
      <c r="B10" s="24" t="s">
        <v>153</v>
      </c>
      <c r="C10" s="21">
        <f>'Fane 10. Anlægsprojekter (§ 19)'!H11</f>
        <v>0</v>
      </c>
      <c r="D10" s="14" t="s">
        <v>3</v>
      </c>
      <c r="E10" s="9">
        <f>SUM('Fane 10. Anlægsprojekter (§ 19)'!F11,'Fane 10. Anlægsprojekter (§ 19)'!J11)</f>
        <v>0</v>
      </c>
      <c r="F10" s="14" t="s">
        <v>3</v>
      </c>
      <c r="G10" s="1"/>
    </row>
    <row r="11" spans="1:7" x14ac:dyDescent="0.35">
      <c r="A11" s="1"/>
      <c r="B11" s="24" t="s">
        <v>272</v>
      </c>
      <c r="C11" s="21">
        <v>701561</v>
      </c>
      <c r="D11" s="14" t="s">
        <v>3</v>
      </c>
      <c r="E11" s="9">
        <v>174433</v>
      </c>
      <c r="F11" s="14" t="s">
        <v>3</v>
      </c>
      <c r="G11" s="1"/>
    </row>
    <row r="12" spans="1:7" x14ac:dyDescent="0.35">
      <c r="A12" s="1"/>
      <c r="B12" s="24" t="s">
        <v>291</v>
      </c>
      <c r="C12" s="21">
        <v>0</v>
      </c>
      <c r="D12" s="14" t="s">
        <v>3</v>
      </c>
      <c r="E12" s="9">
        <v>596098</v>
      </c>
      <c r="F12" s="14" t="s">
        <v>3</v>
      </c>
      <c r="G12" s="1"/>
    </row>
    <row r="13" spans="1:7" x14ac:dyDescent="0.35">
      <c r="A13" s="1"/>
      <c r="B13" s="24"/>
      <c r="C13" s="21"/>
      <c r="D13" s="14" t="s">
        <v>3</v>
      </c>
      <c r="E13" s="9"/>
      <c r="F13" s="14" t="s">
        <v>3</v>
      </c>
      <c r="G13" s="1"/>
    </row>
    <row r="14" spans="1:7" x14ac:dyDescent="0.35">
      <c r="A14" s="1"/>
      <c r="B14" s="24"/>
      <c r="C14" s="21"/>
      <c r="D14" s="14" t="s">
        <v>3</v>
      </c>
      <c r="E14" s="9"/>
      <c r="F14" s="14" t="s">
        <v>3</v>
      </c>
      <c r="G14" s="1"/>
    </row>
    <row r="15" spans="1:7" x14ac:dyDescent="0.35">
      <c r="A15" s="1"/>
      <c r="B15" s="24"/>
      <c r="C15" s="21"/>
      <c r="D15" s="14" t="s">
        <v>3</v>
      </c>
      <c r="E15" s="9"/>
      <c r="F15" s="14" t="s">
        <v>3</v>
      </c>
      <c r="G15" s="1"/>
    </row>
    <row r="16" spans="1:7" x14ac:dyDescent="0.35">
      <c r="A16" s="1"/>
      <c r="B16" s="24"/>
      <c r="C16" s="21"/>
      <c r="D16" s="14" t="s">
        <v>3</v>
      </c>
      <c r="E16" s="9"/>
      <c r="F16" s="14" t="s">
        <v>3</v>
      </c>
      <c r="G16" s="1"/>
    </row>
    <row r="17" spans="1:7" x14ac:dyDescent="0.35">
      <c r="A17" s="1"/>
      <c r="B17" s="24"/>
      <c r="C17" s="21"/>
      <c r="D17" s="14" t="s">
        <v>3</v>
      </c>
      <c r="E17" s="9"/>
      <c r="F17" s="14" t="s">
        <v>3</v>
      </c>
      <c r="G17" s="1"/>
    </row>
    <row r="18" spans="1:7" x14ac:dyDescent="0.35">
      <c r="A18" s="1"/>
      <c r="B18" s="24"/>
      <c r="C18" s="21"/>
      <c r="D18" s="14" t="s">
        <v>3</v>
      </c>
      <c r="E18" s="9"/>
      <c r="F18" s="14" t="s">
        <v>3</v>
      </c>
      <c r="G18" s="1"/>
    </row>
    <row r="19" spans="1:7" x14ac:dyDescent="0.35">
      <c r="A19" s="1"/>
      <c r="B19" s="33" t="s">
        <v>144</v>
      </c>
      <c r="C19" s="12">
        <f>SUM(C10:C18)</f>
        <v>701561</v>
      </c>
      <c r="D19" s="13" t="s">
        <v>3</v>
      </c>
      <c r="E19" s="12">
        <f>SUM(E10:E18)</f>
        <v>770531</v>
      </c>
      <c r="F19" s="13" t="s">
        <v>3</v>
      </c>
      <c r="G19" s="1"/>
    </row>
    <row r="20" spans="1:7" x14ac:dyDescent="0.35">
      <c r="A20" s="1"/>
      <c r="B20" s="33" t="s">
        <v>233</v>
      </c>
      <c r="C20" s="12">
        <f>C19*(1+'Fane 15. Nøgletal'!C16)</f>
        <v>758247.12879999995</v>
      </c>
      <c r="D20" s="13" t="s">
        <v>3</v>
      </c>
      <c r="E20" s="12">
        <f>E19*(1+'Fane 15. Nøgletal'!C16)</f>
        <v>832789.90480000002</v>
      </c>
      <c r="F20" s="13"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QXlx3tDbZd//yovMqjZM2gy3d6vPEJQVuiuWc9g0tiV7SDL804pMuXsEonA3I3vpXAlY9+d/+PNYHcuIFgL3kg==" saltValue="gnIdplyggxbav7olxfXxH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453125" style="2" bestFit="1" customWidth="1"/>
    <col min="5" max="5" width="17.7265625" style="2" bestFit="1"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9" t="s">
        <v>184</v>
      </c>
      <c r="C3" s="109"/>
      <c r="D3" s="109"/>
      <c r="E3" s="109"/>
      <c r="F3" s="109"/>
      <c r="G3" s="1"/>
    </row>
    <row r="4" spans="1:7" ht="15" customHeight="1" x14ac:dyDescent="0.35">
      <c r="A4" s="1"/>
      <c r="B4" s="109"/>
      <c r="C4" s="109"/>
      <c r="D4" s="109"/>
      <c r="E4" s="109"/>
      <c r="F4" s="109"/>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6" t="s">
        <v>260</v>
      </c>
      <c r="C8" s="117"/>
      <c r="D8" s="117"/>
      <c r="E8" s="117"/>
      <c r="F8" s="118"/>
      <c r="G8" s="1"/>
    </row>
    <row r="9" spans="1:7" x14ac:dyDescent="0.35">
      <c r="A9" s="1"/>
      <c r="B9" s="85" t="s">
        <v>17</v>
      </c>
      <c r="C9" s="85" t="s">
        <v>11</v>
      </c>
      <c r="D9" s="86"/>
      <c r="E9" s="85" t="s">
        <v>28</v>
      </c>
      <c r="F9" s="32"/>
      <c r="G9" s="1"/>
    </row>
    <row r="10" spans="1:7" x14ac:dyDescent="0.35">
      <c r="A10" s="1"/>
      <c r="B10" s="24" t="s">
        <v>273</v>
      </c>
      <c r="C10" s="21"/>
      <c r="D10" s="14" t="s">
        <v>3</v>
      </c>
      <c r="E10" s="9"/>
      <c r="F10" s="14" t="s">
        <v>3</v>
      </c>
      <c r="G10" s="1"/>
    </row>
    <row r="11" spans="1:7" x14ac:dyDescent="0.35">
      <c r="A11" s="1"/>
      <c r="B11" s="24"/>
      <c r="C11" s="21"/>
      <c r="D11" s="14" t="s">
        <v>3</v>
      </c>
      <c r="E11" s="9"/>
      <c r="F11" s="14" t="s">
        <v>3</v>
      </c>
      <c r="G11" s="1"/>
    </row>
    <row r="12" spans="1:7" x14ac:dyDescent="0.35">
      <c r="A12" s="1"/>
      <c r="B12" s="24"/>
      <c r="C12" s="21"/>
      <c r="D12" s="14" t="s">
        <v>3</v>
      </c>
      <c r="E12" s="9"/>
      <c r="F12" s="14" t="s">
        <v>3</v>
      </c>
      <c r="G12" s="1"/>
    </row>
    <row r="13" spans="1:7" x14ac:dyDescent="0.35">
      <c r="A13" s="1"/>
      <c r="B13" s="33" t="s">
        <v>234</v>
      </c>
      <c r="C13" s="12">
        <f>SUM(C10:C12)</f>
        <v>0</v>
      </c>
      <c r="D13" s="13" t="s">
        <v>3</v>
      </c>
      <c r="E13" s="12">
        <f>SUM(E10:E12)</f>
        <v>0</v>
      </c>
      <c r="F13" s="13" t="s">
        <v>3</v>
      </c>
      <c r="G13" s="1"/>
    </row>
    <row r="14" spans="1:7" x14ac:dyDescent="0.35">
      <c r="A14" s="1"/>
      <c r="B14" s="33" t="s">
        <v>235</v>
      </c>
      <c r="C14" s="12">
        <f>C13*(1+'Fane 15. Nøgletal'!C16)^2</f>
        <v>0</v>
      </c>
      <c r="D14" s="13" t="s">
        <v>3</v>
      </c>
      <c r="E14" s="12">
        <f>E13*(1+'Fane 15. Nøgletal'!C16)^2</f>
        <v>0</v>
      </c>
      <c r="F14" s="13" t="s">
        <v>3</v>
      </c>
      <c r="G14" s="1"/>
    </row>
    <row r="15" spans="1:7" x14ac:dyDescent="0.35">
      <c r="A15" s="1"/>
      <c r="B15" s="1"/>
      <c r="C15" s="1"/>
      <c r="D15" s="1"/>
      <c r="E15" s="1"/>
      <c r="F15" s="1"/>
      <c r="G15" s="1"/>
    </row>
    <row r="16" spans="1:7" x14ac:dyDescent="0.35">
      <c r="A16" s="1"/>
      <c r="B16" s="148"/>
      <c r="C16" s="148"/>
      <c r="D16" s="148"/>
      <c r="E16" s="148"/>
      <c r="F16" s="148"/>
      <c r="G16" s="1"/>
    </row>
    <row r="17" spans="1:7" x14ac:dyDescent="0.35">
      <c r="A17" s="1"/>
      <c r="B17" s="52"/>
      <c r="C17" s="52"/>
      <c r="D17" s="52"/>
      <c r="E17" s="52"/>
      <c r="F17" s="53"/>
      <c r="G17" s="1"/>
    </row>
    <row r="18" spans="1:7" x14ac:dyDescent="0.35">
      <c r="A18" s="1"/>
      <c r="B18" s="54"/>
      <c r="C18" s="55"/>
      <c r="D18" s="56"/>
      <c r="E18" s="57"/>
      <c r="F18" s="56"/>
      <c r="G18" s="1"/>
    </row>
    <row r="19" spans="1:7" x14ac:dyDescent="0.35">
      <c r="A19" s="1"/>
      <c r="B19" s="54"/>
      <c r="C19" s="55"/>
      <c r="D19" s="56"/>
      <c r="E19" s="57"/>
      <c r="F19" s="56"/>
      <c r="G19" s="1"/>
    </row>
    <row r="20" spans="1:7" x14ac:dyDescent="0.35">
      <c r="A20" s="1"/>
      <c r="B20" s="58"/>
      <c r="C20" s="59"/>
      <c r="D20" s="60"/>
      <c r="E20" s="59"/>
      <c r="F20" s="60"/>
      <c r="G20" s="1"/>
    </row>
    <row r="21" spans="1:7" x14ac:dyDescent="0.35">
      <c r="A21" s="1"/>
      <c r="B21" s="58"/>
      <c r="C21" s="59"/>
      <c r="D21" s="60"/>
      <c r="E21" s="59"/>
      <c r="F21" s="60"/>
      <c r="G21" s="1"/>
    </row>
    <row r="22" spans="1:7" x14ac:dyDescent="0.35">
      <c r="A22" s="1"/>
      <c r="B22" s="51"/>
      <c r="C22" s="51"/>
      <c r="D22" s="51"/>
      <c r="E22" s="51"/>
      <c r="F22" s="51"/>
      <c r="G22" s="1"/>
    </row>
    <row r="23" spans="1:7" x14ac:dyDescent="0.35">
      <c r="A23" s="1"/>
      <c r="B23" s="148"/>
      <c r="C23" s="148"/>
      <c r="D23" s="148"/>
      <c r="E23" s="148"/>
      <c r="F23" s="148"/>
      <c r="G23" s="1"/>
    </row>
    <row r="24" spans="1:7" x14ac:dyDescent="0.35">
      <c r="A24" s="1"/>
      <c r="B24" s="52"/>
      <c r="C24" s="52"/>
      <c r="D24" s="52"/>
      <c r="E24" s="52"/>
      <c r="F24" s="53"/>
      <c r="G24" s="1"/>
    </row>
    <row r="25" spans="1:7" x14ac:dyDescent="0.35">
      <c r="A25" s="1"/>
      <c r="B25" s="54"/>
      <c r="C25" s="55"/>
      <c r="D25" s="56"/>
      <c r="E25" s="57"/>
      <c r="F25" s="56"/>
      <c r="G25" s="1"/>
    </row>
    <row r="26" spans="1:7" x14ac:dyDescent="0.35">
      <c r="A26" s="1"/>
      <c r="B26" s="54"/>
      <c r="C26" s="55"/>
      <c r="D26" s="56"/>
      <c r="E26" s="57"/>
      <c r="F26" s="56"/>
      <c r="G26" s="1"/>
    </row>
    <row r="27" spans="1:7" x14ac:dyDescent="0.35">
      <c r="A27" s="1"/>
      <c r="B27" s="58"/>
      <c r="C27" s="59"/>
      <c r="D27" s="60"/>
      <c r="E27" s="59"/>
      <c r="F27" s="60"/>
      <c r="G27" s="1"/>
    </row>
    <row r="28" spans="1:7" x14ac:dyDescent="0.35">
      <c r="A28" s="1"/>
      <c r="B28" s="58"/>
      <c r="C28" s="59"/>
      <c r="D28" s="60"/>
      <c r="E28" s="59"/>
      <c r="F28" s="60"/>
      <c r="G28" s="1"/>
    </row>
    <row r="29" spans="1:7" x14ac:dyDescent="0.35">
      <c r="A29" s="1"/>
      <c r="B29" s="51"/>
      <c r="C29" s="51"/>
      <c r="D29" s="51"/>
      <c r="E29" s="51"/>
      <c r="F29" s="51"/>
      <c r="G29" s="1"/>
    </row>
    <row r="30" spans="1:7" x14ac:dyDescent="0.35">
      <c r="A30" s="1"/>
      <c r="B30" s="148"/>
      <c r="C30" s="148"/>
      <c r="D30" s="148"/>
      <c r="E30" s="148"/>
      <c r="F30" s="148"/>
      <c r="G30" s="1"/>
    </row>
    <row r="31" spans="1:7" x14ac:dyDescent="0.35">
      <c r="A31" s="1"/>
      <c r="B31" s="52"/>
      <c r="C31" s="52"/>
      <c r="D31" s="52"/>
      <c r="E31" s="52"/>
      <c r="F31" s="53"/>
      <c r="G31" s="1"/>
    </row>
    <row r="32" spans="1:7" x14ac:dyDescent="0.35">
      <c r="A32" s="1"/>
      <c r="B32" s="54"/>
      <c r="C32" s="55"/>
      <c r="D32" s="56"/>
      <c r="E32" s="57"/>
      <c r="F32" s="56"/>
      <c r="G32" s="1"/>
    </row>
    <row r="33" spans="1:7" x14ac:dyDescent="0.35">
      <c r="A33" s="1"/>
      <c r="B33" s="54"/>
      <c r="C33" s="55"/>
      <c r="D33" s="56"/>
      <c r="E33" s="57"/>
      <c r="F33" s="56"/>
      <c r="G33" s="1"/>
    </row>
    <row r="34" spans="1:7" x14ac:dyDescent="0.35">
      <c r="A34" s="1"/>
      <c r="B34" s="58"/>
      <c r="C34" s="59"/>
      <c r="D34" s="60"/>
      <c r="E34" s="59"/>
      <c r="F34" s="60"/>
      <c r="G34" s="1"/>
    </row>
    <row r="35" spans="1:7" x14ac:dyDescent="0.35">
      <c r="A35" s="1"/>
      <c r="B35" s="58"/>
      <c r="C35" s="59"/>
      <c r="D35" s="60"/>
      <c r="E35" s="59"/>
      <c r="F35" s="60"/>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GIkKN2gIiMLQpng6pdn2aLF5aIRM2uXdDGI1U8GtHd3bXJmjZ/wsw6shivQ8DOjb3AWGJnagUbZ3hFiA+2kAbA==" saltValue="d5XIuQHFXYUHZNJPTL/w3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796875" defaultRowHeight="14.5" x14ac:dyDescent="0.35"/>
  <cols>
    <col min="1" max="1" width="5.1796875" style="2" customWidth="1"/>
    <col min="2" max="2" width="34.453125" style="2" customWidth="1"/>
    <col min="3" max="3" width="16.26953125" style="2" customWidth="1"/>
    <col min="4" max="4" width="3.26953125" style="2" customWidth="1"/>
    <col min="5" max="5" width="19.179687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1" t="s">
        <v>185</v>
      </c>
      <c r="C3" s="111"/>
      <c r="D3" s="111"/>
      <c r="E3" s="111"/>
      <c r="F3" s="111"/>
      <c r="G3" s="1"/>
    </row>
    <row r="4" spans="1:7" ht="15" customHeight="1" x14ac:dyDescent="0.35">
      <c r="A4" s="1"/>
      <c r="B4" s="111"/>
      <c r="C4" s="111"/>
      <c r="D4" s="111"/>
      <c r="E4" s="111"/>
      <c r="F4" s="111"/>
      <c r="G4" s="1"/>
    </row>
    <row r="5" spans="1:7" x14ac:dyDescent="0.35">
      <c r="A5" s="1"/>
      <c r="B5" s="111"/>
      <c r="C5" s="111"/>
      <c r="D5" s="111"/>
      <c r="E5" s="111"/>
      <c r="F5" s="11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4.25" customHeight="1" x14ac:dyDescent="0.35">
      <c r="A9" s="1"/>
      <c r="B9" s="116" t="s">
        <v>110</v>
      </c>
      <c r="C9" s="117"/>
      <c r="D9" s="117"/>
      <c r="E9" s="117"/>
      <c r="F9" s="118"/>
      <c r="G9" s="1"/>
    </row>
    <row r="10" spans="1:7" x14ac:dyDescent="0.35">
      <c r="A10" s="1"/>
      <c r="B10" s="140" t="s">
        <v>236</v>
      </c>
      <c r="C10" s="141"/>
      <c r="D10" s="142"/>
      <c r="E10" s="9">
        <v>0</v>
      </c>
      <c r="F10" s="14" t="s">
        <v>3</v>
      </c>
      <c r="G10" s="1"/>
    </row>
    <row r="11" spans="1:7" x14ac:dyDescent="0.35">
      <c r="A11" s="1"/>
      <c r="B11" s="149" t="s">
        <v>10</v>
      </c>
      <c r="C11" s="150"/>
      <c r="D11" s="151"/>
      <c r="E11" s="9">
        <f>-E10*'Fane 5. Individuelt eff. krav'!G9</f>
        <v>0</v>
      </c>
      <c r="F11" s="14" t="s">
        <v>3</v>
      </c>
      <c r="G11" s="1"/>
    </row>
    <row r="12" spans="1:7" x14ac:dyDescent="0.35">
      <c r="A12" s="1"/>
      <c r="B12" s="149" t="s">
        <v>23</v>
      </c>
      <c r="C12" s="150"/>
      <c r="D12" s="151"/>
      <c r="E12" s="9">
        <f>-E10*'Fane 15. Nøgletal'!C33</f>
        <v>0</v>
      </c>
      <c r="F12" s="14" t="s">
        <v>3</v>
      </c>
      <c r="G12" s="1"/>
    </row>
    <row r="13" spans="1:7" x14ac:dyDescent="0.35">
      <c r="A13" s="1"/>
      <c r="B13" s="116" t="s">
        <v>111</v>
      </c>
      <c r="C13" s="117"/>
      <c r="D13" s="118"/>
      <c r="E13" s="12">
        <f>SUM(E10:E12)*(1+'Fane 15. Nøgletal'!C16)^2</f>
        <v>0</v>
      </c>
      <c r="F13" s="13" t="s">
        <v>3</v>
      </c>
      <c r="G13" s="1"/>
    </row>
    <row r="14" spans="1:7" x14ac:dyDescent="0.35">
      <c r="A14" s="1"/>
      <c r="B14" s="1"/>
      <c r="C14" s="1"/>
      <c r="D14" s="1"/>
      <c r="E14" s="1"/>
      <c r="F14" s="1"/>
      <c r="G14" s="1"/>
    </row>
    <row r="15" spans="1:7" ht="15" customHeight="1" x14ac:dyDescent="0.35">
      <c r="A15" s="1"/>
      <c r="B15" s="116" t="s">
        <v>124</v>
      </c>
      <c r="C15" s="117"/>
      <c r="D15" s="117"/>
      <c r="E15" s="117"/>
      <c r="F15" s="118"/>
      <c r="G15" s="1"/>
    </row>
    <row r="16" spans="1:7" x14ac:dyDescent="0.35">
      <c r="A16" s="1"/>
      <c r="B16" s="140" t="s">
        <v>236</v>
      </c>
      <c r="C16" s="141"/>
      <c r="D16" s="142"/>
      <c r="E16" s="9">
        <v>0</v>
      </c>
      <c r="F16" s="14" t="s">
        <v>3</v>
      </c>
      <c r="G16" s="1"/>
    </row>
    <row r="17" spans="1:7" x14ac:dyDescent="0.35">
      <c r="A17" s="1"/>
      <c r="B17" s="149" t="s">
        <v>10</v>
      </c>
      <c r="C17" s="150"/>
      <c r="D17" s="151"/>
      <c r="E17" s="9">
        <f>-E16*'Fane 5. Individuelt eff. krav'!G9</f>
        <v>0</v>
      </c>
      <c r="F17" s="14" t="s">
        <v>3</v>
      </c>
      <c r="G17" s="1"/>
    </row>
    <row r="18" spans="1:7" x14ac:dyDescent="0.35">
      <c r="A18" s="1"/>
      <c r="B18" s="149" t="s">
        <v>23</v>
      </c>
      <c r="C18" s="150"/>
      <c r="D18" s="151"/>
      <c r="E18" s="9">
        <f>-E16*'Fane 15. Nøgletal'!C33</f>
        <v>0</v>
      </c>
      <c r="F18" s="14" t="s">
        <v>3</v>
      </c>
      <c r="G18" s="1"/>
    </row>
    <row r="19" spans="1:7" x14ac:dyDescent="0.35">
      <c r="A19" s="1"/>
      <c r="B19" s="116" t="s">
        <v>125</v>
      </c>
      <c r="C19" s="117"/>
      <c r="D19" s="118"/>
      <c r="E19" s="12">
        <f>SUM(E16:E18)*(1+'Fane 15. Nøgletal'!C16)^3</f>
        <v>0</v>
      </c>
      <c r="F19" s="13" t="s">
        <v>3</v>
      </c>
      <c r="G19" s="1"/>
    </row>
    <row r="20" spans="1:7" x14ac:dyDescent="0.35">
      <c r="A20" s="1"/>
      <c r="B20" s="1"/>
      <c r="C20" s="1"/>
      <c r="D20" s="1"/>
      <c r="E20" s="1"/>
      <c r="F20" s="1"/>
      <c r="G20" s="1"/>
    </row>
    <row r="21" spans="1:7" ht="15" customHeight="1" x14ac:dyDescent="0.35">
      <c r="A21" s="1"/>
      <c r="B21" s="116" t="s">
        <v>145</v>
      </c>
      <c r="C21" s="117"/>
      <c r="D21" s="117"/>
      <c r="E21" s="117"/>
      <c r="F21" s="118"/>
      <c r="G21" s="1"/>
    </row>
    <row r="22" spans="1:7" x14ac:dyDescent="0.35">
      <c r="A22" s="1"/>
      <c r="B22" s="140" t="s">
        <v>236</v>
      </c>
      <c r="C22" s="141"/>
      <c r="D22" s="142"/>
      <c r="E22" s="9">
        <v>0</v>
      </c>
      <c r="F22" s="14" t="s">
        <v>3</v>
      </c>
      <c r="G22" s="1"/>
    </row>
    <row r="23" spans="1:7" x14ac:dyDescent="0.35">
      <c r="A23" s="1"/>
      <c r="B23" s="149" t="s">
        <v>10</v>
      </c>
      <c r="C23" s="150"/>
      <c r="D23" s="151"/>
      <c r="E23" s="9">
        <f>-E22*'Fane 5. Individuelt eff. krav'!G9</f>
        <v>0</v>
      </c>
      <c r="F23" s="14" t="s">
        <v>3</v>
      </c>
      <c r="G23" s="1"/>
    </row>
    <row r="24" spans="1:7" x14ac:dyDescent="0.35">
      <c r="A24" s="1"/>
      <c r="B24" s="149" t="s">
        <v>23</v>
      </c>
      <c r="C24" s="150"/>
      <c r="D24" s="151"/>
      <c r="E24" s="9">
        <f>-E22*'Fane 15. Nøgletal'!C33</f>
        <v>0</v>
      </c>
      <c r="F24" s="14" t="s">
        <v>3</v>
      </c>
      <c r="G24" s="1"/>
    </row>
    <row r="25" spans="1:7" x14ac:dyDescent="0.35">
      <c r="A25" s="1"/>
      <c r="B25" s="116" t="s">
        <v>146</v>
      </c>
      <c r="C25" s="117"/>
      <c r="D25" s="118"/>
      <c r="E25" s="12">
        <f>SUM(E22:E24)*(1+'Fane 15. Nøgletal'!C16)^4</f>
        <v>0</v>
      </c>
      <c r="F25" s="13" t="s">
        <v>3</v>
      </c>
      <c r="G25" s="1"/>
    </row>
    <row r="26" spans="1:7" x14ac:dyDescent="0.35">
      <c r="A26" s="1"/>
      <c r="B26" s="1"/>
      <c r="C26" s="1"/>
      <c r="D26" s="1"/>
      <c r="E26" s="1"/>
      <c r="F26" s="1"/>
      <c r="G26" s="1"/>
    </row>
    <row r="27" spans="1:7" ht="15" customHeight="1" x14ac:dyDescent="0.35">
      <c r="A27" s="1"/>
      <c r="B27" s="116" t="s">
        <v>237</v>
      </c>
      <c r="C27" s="117"/>
      <c r="D27" s="117"/>
      <c r="E27" s="117"/>
      <c r="F27" s="118"/>
      <c r="G27" s="1"/>
    </row>
    <row r="28" spans="1:7" ht="14.25" customHeight="1" x14ac:dyDescent="0.35">
      <c r="A28" s="1"/>
      <c r="B28" s="140" t="s">
        <v>236</v>
      </c>
      <c r="C28" s="141"/>
      <c r="D28" s="142"/>
      <c r="E28" s="9">
        <v>0</v>
      </c>
      <c r="F28" s="14" t="s">
        <v>3</v>
      </c>
      <c r="G28" s="1"/>
    </row>
    <row r="29" spans="1:7" x14ac:dyDescent="0.35">
      <c r="A29" s="1"/>
      <c r="B29" s="149" t="s">
        <v>10</v>
      </c>
      <c r="C29" s="150"/>
      <c r="D29" s="151"/>
      <c r="E29" s="9">
        <f>-E28*'Fane 5. Individuelt eff. krav'!G9</f>
        <v>0</v>
      </c>
      <c r="F29" s="14" t="s">
        <v>3</v>
      </c>
      <c r="G29" s="1"/>
    </row>
    <row r="30" spans="1:7" x14ac:dyDescent="0.35">
      <c r="A30" s="1"/>
      <c r="B30" s="149" t="s">
        <v>23</v>
      </c>
      <c r="C30" s="150"/>
      <c r="D30" s="151"/>
      <c r="E30" s="9">
        <f>-E28*'Fane 15. Nøgletal'!C33</f>
        <v>0</v>
      </c>
      <c r="F30" s="14" t="s">
        <v>3</v>
      </c>
      <c r="G30" s="1"/>
    </row>
    <row r="31" spans="1:7" x14ac:dyDescent="0.35">
      <c r="A31" s="1"/>
      <c r="B31" s="116" t="s">
        <v>238</v>
      </c>
      <c r="C31" s="117"/>
      <c r="D31" s="118"/>
      <c r="E31" s="12">
        <f>SUM(E28:E30)*(1+'Fane 15. Nøgletal'!C16)^5</f>
        <v>0</v>
      </c>
      <c r="F31" s="13" t="s">
        <v>3</v>
      </c>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x14ac:dyDescent="0.35">
      <c r="A50" s="1"/>
      <c r="B50" s="1"/>
      <c r="C50" s="1"/>
      <c r="D50" s="1"/>
      <c r="E50" s="1"/>
      <c r="F50" s="1"/>
      <c r="G50" s="1"/>
    </row>
  </sheetData>
  <sheetProtection algorithmName="SHA-512" hashValue="lrl3bHU4STw5osyfqRvPtLMi1PrleZBeKUomsxbaXZz5NcTqK3si0a8vTdET/5qS77WmVz5+XgXtaPiKlcsHiw==" saltValue="XN8LlUOXugOlgiuQPCz4k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796875" defaultRowHeight="14.5" x14ac:dyDescent="0.35"/>
  <cols>
    <col min="1" max="1" width="5.453125" style="2" customWidth="1"/>
    <col min="2" max="2" width="36.453125" style="2" customWidth="1"/>
    <col min="3" max="3" width="15.54296875" style="2" customWidth="1"/>
    <col min="4" max="4" width="3.26953125" style="2" customWidth="1"/>
    <col min="5" max="5" width="17.1796875" style="2" customWidth="1"/>
    <col min="6" max="6" width="3.26953125" style="2" customWidth="1"/>
    <col min="7" max="7" width="5.8164062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1" t="s">
        <v>186</v>
      </c>
      <c r="C3" s="111"/>
      <c r="D3" s="111"/>
      <c r="E3" s="111"/>
      <c r="F3" s="111"/>
      <c r="G3" s="1"/>
    </row>
    <row r="4" spans="1:7" ht="25.5" customHeight="1" x14ac:dyDescent="0.35">
      <c r="A4" s="1"/>
      <c r="B4" s="111"/>
      <c r="C4" s="111"/>
      <c r="D4" s="111"/>
      <c r="E4" s="111"/>
      <c r="F4" s="11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16" t="s">
        <v>112</v>
      </c>
      <c r="C8" s="117"/>
      <c r="D8" s="117"/>
      <c r="E8" s="117"/>
      <c r="F8" s="118"/>
      <c r="G8" s="1"/>
    </row>
    <row r="9" spans="1:7" ht="15" customHeight="1" x14ac:dyDescent="0.35">
      <c r="A9" s="1"/>
      <c r="B9" s="31" t="s">
        <v>113</v>
      </c>
      <c r="C9" s="31" t="s">
        <v>11</v>
      </c>
      <c r="D9" s="32"/>
      <c r="E9" s="31" t="s">
        <v>28</v>
      </c>
      <c r="F9" s="32"/>
      <c r="G9" s="1"/>
    </row>
    <row r="10" spans="1:7" ht="26.5" x14ac:dyDescent="0.35">
      <c r="A10" s="1"/>
      <c r="B10" s="71" t="s">
        <v>269</v>
      </c>
      <c r="C10" s="9">
        <v>0</v>
      </c>
      <c r="D10" s="14" t="s">
        <v>3</v>
      </c>
      <c r="E10" s="9">
        <v>0</v>
      </c>
      <c r="F10" s="14" t="s">
        <v>3</v>
      </c>
      <c r="G10" s="1"/>
    </row>
    <row r="11" spans="1:7" x14ac:dyDescent="0.35">
      <c r="A11" s="1"/>
      <c r="B11" s="24"/>
      <c r="C11" s="9"/>
      <c r="D11" s="14" t="s">
        <v>3</v>
      </c>
      <c r="E11" s="9"/>
      <c r="F11" s="14" t="s">
        <v>3</v>
      </c>
      <c r="G11" s="1"/>
    </row>
    <row r="12" spans="1:7" x14ac:dyDescent="0.35">
      <c r="A12" s="1"/>
      <c r="B12" s="24"/>
      <c r="C12" s="9"/>
      <c r="D12" s="14" t="s">
        <v>3</v>
      </c>
      <c r="E12" s="9"/>
      <c r="F12" s="14" t="s">
        <v>3</v>
      </c>
      <c r="G12" s="1"/>
    </row>
    <row r="13" spans="1:7" ht="28.5" customHeight="1" x14ac:dyDescent="0.35">
      <c r="A13" s="1"/>
      <c r="B13" s="20" t="s">
        <v>148</v>
      </c>
      <c r="C13" s="12">
        <f>SUM(C10:C12)</f>
        <v>0</v>
      </c>
      <c r="D13" s="13" t="s">
        <v>3</v>
      </c>
      <c r="E13" s="12">
        <f>SUM(E10:E12)</f>
        <v>0</v>
      </c>
      <c r="F13" s="13" t="s">
        <v>3</v>
      </c>
      <c r="G13" s="1"/>
    </row>
    <row r="14" spans="1:7" ht="27" customHeight="1" x14ac:dyDescent="0.35">
      <c r="A14" s="1"/>
      <c r="B14" s="20" t="s">
        <v>239</v>
      </c>
      <c r="C14" s="12">
        <f>C13*(1+'Fane 15. Nøgletal'!C16)</f>
        <v>0</v>
      </c>
      <c r="D14" s="13" t="s">
        <v>3</v>
      </c>
      <c r="E14" s="12">
        <f>E13*(1+'Fane 15. Nøgletal'!C16)</f>
        <v>0</v>
      </c>
      <c r="F14" s="13" t="s">
        <v>3</v>
      </c>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sheetData>
  <sheetProtection algorithmName="SHA-512" hashValue="TYn8uJ2bbRUO6DOYute7ZM+7kDNnZeEQq80mQ+uF6c69EbgjdY358hlZPVlraK5DFCSCFZGaN2AJFH47YyEfEw==" saltValue="bMO71YYzuZLK6FZgOYwcS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796875" defaultRowHeight="14.5" x14ac:dyDescent="0.35"/>
  <cols>
    <col min="1" max="1" width="5.1796875" style="2" customWidth="1"/>
    <col min="2" max="2" width="36.453125" style="2" customWidth="1"/>
    <col min="3" max="3" width="15.7265625" style="2" customWidth="1"/>
    <col min="4" max="4" width="3.26953125" style="2" customWidth="1"/>
    <col min="5" max="5" width="15.7265625" style="2" customWidth="1"/>
    <col min="6" max="6" width="3.26953125" style="2" customWidth="1"/>
    <col min="7" max="7" width="5.1796875" style="2" customWidth="1"/>
    <col min="8" max="16384" width="9.1796875" style="2"/>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11" t="s">
        <v>187</v>
      </c>
      <c r="C3" s="111"/>
      <c r="D3" s="111"/>
      <c r="E3" s="111"/>
      <c r="F3" s="111"/>
      <c r="G3" s="1"/>
    </row>
    <row r="4" spans="1:7" ht="25.5" customHeight="1" x14ac:dyDescent="0.35">
      <c r="A4" s="1"/>
      <c r="B4" s="111"/>
      <c r="C4" s="111"/>
      <c r="D4" s="111"/>
      <c r="E4" s="111"/>
      <c r="F4" s="111"/>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
      <c r="C8" s="1"/>
      <c r="D8" s="1"/>
      <c r="E8" s="1"/>
      <c r="F8" s="1"/>
      <c r="G8" s="1"/>
    </row>
    <row r="9" spans="1:7" ht="15" customHeight="1" x14ac:dyDescent="0.35">
      <c r="A9" s="1"/>
      <c r="B9" s="116" t="s">
        <v>240</v>
      </c>
      <c r="C9" s="117"/>
      <c r="D9" s="117"/>
      <c r="E9" s="117"/>
      <c r="F9" s="118"/>
      <c r="G9" s="1"/>
    </row>
    <row r="10" spans="1:7" ht="26.25" customHeight="1" x14ac:dyDescent="0.35">
      <c r="A10" s="1"/>
      <c r="B10" s="31" t="s">
        <v>18</v>
      </c>
      <c r="C10" s="143" t="s">
        <v>11</v>
      </c>
      <c r="D10" s="145"/>
      <c r="E10" s="143" t="s">
        <v>28</v>
      </c>
      <c r="F10" s="145"/>
      <c r="G10" s="1"/>
    </row>
    <row r="11" spans="1:7" x14ac:dyDescent="0.35">
      <c r="A11" s="1"/>
      <c r="B11" s="71" t="s">
        <v>270</v>
      </c>
      <c r="C11" s="9">
        <v>0</v>
      </c>
      <c r="D11" s="14" t="s">
        <v>3</v>
      </c>
      <c r="E11" s="9">
        <v>0</v>
      </c>
      <c r="F11" s="14" t="s">
        <v>3</v>
      </c>
      <c r="G11" s="1"/>
    </row>
    <row r="12" spans="1:7" x14ac:dyDescent="0.35">
      <c r="A12" s="1"/>
      <c r="B12" s="33" t="s">
        <v>77</v>
      </c>
      <c r="C12" s="12">
        <f>SUM(C11:C11)</f>
        <v>0</v>
      </c>
      <c r="D12" s="13" t="s">
        <v>3</v>
      </c>
      <c r="E12" s="12">
        <f>SUM(E11:E11)</f>
        <v>0</v>
      </c>
      <c r="F12" s="13" t="s">
        <v>3</v>
      </c>
      <c r="G12" s="1"/>
    </row>
    <row r="13" spans="1:7" x14ac:dyDescent="0.35">
      <c r="A13" s="1"/>
      <c r="B13" s="33" t="s">
        <v>241</v>
      </c>
      <c r="C13" s="12">
        <f>C12*(1+'Fane 15. Nøgletal'!C16)</f>
        <v>0</v>
      </c>
      <c r="D13" s="13" t="s">
        <v>3</v>
      </c>
      <c r="E13" s="12">
        <f>E12*(1+'Fane 15. Nøgletal'!C16)</f>
        <v>0</v>
      </c>
      <c r="F13" s="13" t="s">
        <v>3</v>
      </c>
      <c r="G13" s="1"/>
    </row>
    <row r="14" spans="1:7" x14ac:dyDescent="0.35">
      <c r="A14" s="1"/>
      <c r="B14" s="1"/>
      <c r="C14" s="1"/>
      <c r="D14" s="1"/>
      <c r="E14" s="1"/>
      <c r="F14" s="1"/>
      <c r="G14" s="1"/>
    </row>
    <row r="15" spans="1:7" x14ac:dyDescent="0.35">
      <c r="A15" s="1"/>
      <c r="B15" s="148"/>
      <c r="C15" s="148"/>
      <c r="D15" s="148"/>
      <c r="E15" s="148"/>
      <c r="F15" s="148"/>
      <c r="G15" s="1"/>
    </row>
    <row r="16" spans="1:7" x14ac:dyDescent="0.35">
      <c r="A16" s="1"/>
      <c r="B16" s="53"/>
      <c r="C16" s="53"/>
      <c r="D16" s="53"/>
      <c r="E16" s="53"/>
      <c r="F16" s="53"/>
      <c r="G16" s="1"/>
    </row>
    <row r="17" spans="1:7" x14ac:dyDescent="0.35">
      <c r="A17" s="1"/>
      <c r="B17" s="54"/>
      <c r="C17" s="57"/>
      <c r="D17" s="56"/>
      <c r="E17" s="57"/>
      <c r="F17" s="56"/>
      <c r="G17" s="1"/>
    </row>
    <row r="18" spans="1:7" x14ac:dyDescent="0.35">
      <c r="A18" s="1"/>
      <c r="B18" s="58"/>
      <c r="C18" s="59"/>
      <c r="D18" s="60"/>
      <c r="E18" s="59"/>
      <c r="F18" s="60"/>
      <c r="G18" s="1"/>
    </row>
    <row r="19" spans="1:7" x14ac:dyDescent="0.35">
      <c r="A19" s="1"/>
      <c r="B19" s="58"/>
      <c r="C19" s="59"/>
      <c r="D19" s="60"/>
      <c r="E19" s="59"/>
      <c r="F19" s="60"/>
      <c r="G19" s="1"/>
    </row>
    <row r="20" spans="1:7" x14ac:dyDescent="0.35">
      <c r="A20" s="1"/>
      <c r="B20" s="51"/>
      <c r="C20" s="51"/>
      <c r="D20" s="51"/>
      <c r="E20" s="51"/>
      <c r="F20" s="51"/>
      <c r="G20" s="1"/>
    </row>
    <row r="21" spans="1:7" x14ac:dyDescent="0.35">
      <c r="A21" s="1"/>
      <c r="B21" s="148"/>
      <c r="C21" s="148"/>
      <c r="D21" s="148"/>
      <c r="E21" s="148"/>
      <c r="F21" s="148"/>
      <c r="G21" s="1"/>
    </row>
    <row r="22" spans="1:7" x14ac:dyDescent="0.35">
      <c r="A22" s="1"/>
      <c r="B22" s="53"/>
      <c r="C22" s="53"/>
      <c r="D22" s="53"/>
      <c r="E22" s="53"/>
      <c r="F22" s="53"/>
      <c r="G22" s="1"/>
    </row>
    <row r="23" spans="1:7" x14ac:dyDescent="0.35">
      <c r="A23" s="1"/>
      <c r="B23" s="54"/>
      <c r="C23" s="57"/>
      <c r="D23" s="56"/>
      <c r="E23" s="57"/>
      <c r="F23" s="56"/>
      <c r="G23" s="1"/>
    </row>
    <row r="24" spans="1:7" x14ac:dyDescent="0.35">
      <c r="A24" s="1"/>
      <c r="B24" s="58"/>
      <c r="C24" s="59"/>
      <c r="D24" s="60"/>
      <c r="E24" s="59"/>
      <c r="F24" s="60"/>
      <c r="G24" s="1"/>
    </row>
    <row r="25" spans="1:7" x14ac:dyDescent="0.35">
      <c r="A25" s="1"/>
      <c r="B25" s="58"/>
      <c r="C25" s="59"/>
      <c r="D25" s="60"/>
      <c r="E25" s="59"/>
      <c r="F25" s="60"/>
      <c r="G25" s="1"/>
    </row>
    <row r="26" spans="1:7" x14ac:dyDescent="0.35">
      <c r="A26" s="1"/>
      <c r="B26" s="51"/>
      <c r="C26" s="51"/>
      <c r="D26" s="51"/>
      <c r="E26" s="51"/>
      <c r="F26" s="51"/>
      <c r="G26" s="1"/>
    </row>
    <row r="27" spans="1:7" x14ac:dyDescent="0.35">
      <c r="A27" s="1"/>
      <c r="B27" s="148"/>
      <c r="C27" s="148"/>
      <c r="D27" s="148"/>
      <c r="E27" s="148"/>
      <c r="F27" s="148"/>
      <c r="G27" s="1"/>
    </row>
    <row r="28" spans="1:7" x14ac:dyDescent="0.35">
      <c r="A28" s="1"/>
      <c r="B28" s="53"/>
      <c r="C28" s="53"/>
      <c r="D28" s="53"/>
      <c r="E28" s="53"/>
      <c r="F28" s="53"/>
      <c r="G28" s="1"/>
    </row>
    <row r="29" spans="1:7" x14ac:dyDescent="0.35">
      <c r="A29" s="1"/>
      <c r="B29" s="54"/>
      <c r="C29" s="57"/>
      <c r="D29" s="56"/>
      <c r="E29" s="57"/>
      <c r="F29" s="56"/>
      <c r="G29" s="1"/>
    </row>
    <row r="30" spans="1:7" x14ac:dyDescent="0.35">
      <c r="A30" s="1"/>
      <c r="B30" s="58"/>
      <c r="C30" s="59"/>
      <c r="D30" s="60"/>
      <c r="E30" s="59"/>
      <c r="F30" s="60"/>
      <c r="G30" s="1"/>
    </row>
    <row r="31" spans="1:7" x14ac:dyDescent="0.35">
      <c r="A31" s="1"/>
      <c r="B31" s="58"/>
      <c r="C31" s="59"/>
      <c r="D31" s="60"/>
      <c r="E31" s="59"/>
      <c r="F31" s="60"/>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Y2WPrUhrCOKdr6CE4iI3oWFthp1D8xj0QXNoqvoCJ6+b0R3x2450DFC1bwtSlzAyolNnAMbq5ppoQJovnHlMjQ==" saltValue="GBrVXyAmtIl/hRdWKxYZ3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796875" defaultRowHeight="14.5"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09" t="s">
        <v>201</v>
      </c>
      <c r="C3" s="109"/>
      <c r="D3" s="109"/>
      <c r="E3" s="1"/>
    </row>
    <row r="4" spans="1:5" ht="15" customHeight="1" x14ac:dyDescent="0.35">
      <c r="A4" s="1"/>
      <c r="B4" s="109"/>
      <c r="C4" s="109"/>
      <c r="D4" s="109"/>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x14ac:dyDescent="0.35">
      <c r="A9" s="1"/>
      <c r="B9" s="29" t="s">
        <v>107</v>
      </c>
      <c r="C9" s="7">
        <f>'Fane 3. Omkostninger i ØR2023'!C20</f>
        <v>134758980.28474081</v>
      </c>
      <c r="D9" s="8" t="s">
        <v>3</v>
      </c>
      <c r="E9" s="1"/>
    </row>
    <row r="10" spans="1:5" ht="17.25" customHeight="1" x14ac:dyDescent="0.35">
      <c r="A10" s="1"/>
      <c r="B10" s="87" t="s">
        <v>36</v>
      </c>
      <c r="C10" s="7">
        <f>'Fane 11.1. Varige tillæg'!C20</f>
        <v>758247.12879999995</v>
      </c>
      <c r="D10" s="8" t="s">
        <v>3</v>
      </c>
      <c r="E10" s="1"/>
    </row>
    <row r="11" spans="1:5" ht="17.25" customHeight="1" x14ac:dyDescent="0.35">
      <c r="A11" s="1"/>
      <c r="B11" s="87" t="s">
        <v>37</v>
      </c>
      <c r="C11" s="9">
        <f>'Fane 11.1. Varige tillæg'!E20</f>
        <v>832789.90480000002</v>
      </c>
      <c r="D11" s="8" t="s">
        <v>3</v>
      </c>
      <c r="E11" s="1"/>
    </row>
    <row r="12" spans="1:5" ht="17.25" customHeight="1" x14ac:dyDescent="0.35">
      <c r="A12" s="1"/>
      <c r="B12" s="87" t="s">
        <v>26</v>
      </c>
      <c r="C12" s="9">
        <f>-'Fane 14. Bortfald'!C13</f>
        <v>0</v>
      </c>
      <c r="D12" s="8" t="s">
        <v>3</v>
      </c>
      <c r="E12" s="1"/>
    </row>
    <row r="13" spans="1:5" ht="17.25" customHeight="1" x14ac:dyDescent="0.35">
      <c r="A13" s="1"/>
      <c r="B13" s="87" t="s">
        <v>25</v>
      </c>
      <c r="C13" s="9">
        <f>-'Fane 14. Bortfald'!E13</f>
        <v>0</v>
      </c>
      <c r="D13" s="8" t="s">
        <v>3</v>
      </c>
      <c r="E13" s="1"/>
    </row>
    <row r="14" spans="1:5" ht="17.25" customHeight="1" x14ac:dyDescent="0.35">
      <c r="A14" s="1"/>
      <c r="B14" s="87" t="s">
        <v>105</v>
      </c>
      <c r="C14" s="9">
        <f>'Fane 13. Tilknyttet virksomhed'!C14</f>
        <v>0</v>
      </c>
      <c r="D14" s="8" t="s">
        <v>3</v>
      </c>
      <c r="E14" s="1"/>
    </row>
    <row r="15" spans="1:5" ht="17.25" customHeight="1" x14ac:dyDescent="0.35">
      <c r="A15" s="1"/>
      <c r="B15" s="87" t="s">
        <v>106</v>
      </c>
      <c r="C15" s="9">
        <f>'Fane 13. Tilknyttet virksomhed'!E14</f>
        <v>0</v>
      </c>
      <c r="D15" s="8" t="s">
        <v>3</v>
      </c>
      <c r="E15" s="1"/>
    </row>
    <row r="16" spans="1:5" ht="17.25" customHeight="1" x14ac:dyDescent="0.35">
      <c r="A16" s="1"/>
      <c r="B16" s="87" t="s">
        <v>19</v>
      </c>
      <c r="C16" s="41">
        <f>SUM(C9)*'Fane 15. Nøgletal'!C16+SUM(C10:C15)*'Fane 15. Nøgletal'!C16</f>
        <v>11017081.399321936</v>
      </c>
      <c r="D16" s="8" t="s">
        <v>3</v>
      </c>
      <c r="E16" s="1"/>
    </row>
    <row r="17" spans="1:5" ht="17.25" customHeight="1" x14ac:dyDescent="0.35">
      <c r="A17" s="1"/>
      <c r="B17" s="87" t="s">
        <v>10</v>
      </c>
      <c r="C17" s="41">
        <f>-SUM(C9,C10:C16)*'Fane 5. Individuelt eff. krav'!G9</f>
        <v>0</v>
      </c>
      <c r="D17" s="8" t="s">
        <v>3</v>
      </c>
      <c r="E17" s="1"/>
    </row>
    <row r="18" spans="1:5" ht="17.25" customHeight="1" x14ac:dyDescent="0.35">
      <c r="A18" s="1"/>
      <c r="B18" s="87" t="s">
        <v>23</v>
      </c>
      <c r="C18" s="41">
        <f>-'Fane 4.1. Gen. krav - drift'!G54</f>
        <v>-951313.58727778448</v>
      </c>
      <c r="D18" s="8" t="s">
        <v>3</v>
      </c>
      <c r="E18" s="1"/>
    </row>
    <row r="19" spans="1:5" ht="17.25" customHeight="1" x14ac:dyDescent="0.35">
      <c r="A19" s="1"/>
      <c r="B19" s="87" t="s">
        <v>24</v>
      </c>
      <c r="C19" s="41">
        <f>-'Fane 4.2. Gen. krav - anlæg'!G55</f>
        <v>0</v>
      </c>
      <c r="D19" s="8" t="s">
        <v>3</v>
      </c>
      <c r="E19" s="47"/>
    </row>
    <row r="20" spans="1:5" ht="17.25" customHeight="1" x14ac:dyDescent="0.35">
      <c r="A20" s="1"/>
      <c r="B20" s="81" t="s">
        <v>21</v>
      </c>
      <c r="C20" s="10">
        <f>SUM(C9:C19)</f>
        <v>146415785.13038498</v>
      </c>
      <c r="D20" s="11" t="s">
        <v>3</v>
      </c>
      <c r="E20" s="1"/>
    </row>
    <row r="21" spans="1:5" ht="15" customHeight="1" x14ac:dyDescent="0.35">
      <c r="A21" s="1"/>
      <c r="B21" s="33" t="s">
        <v>12</v>
      </c>
      <c r="C21" s="28"/>
      <c r="D21" s="19"/>
      <c r="E21" s="1"/>
    </row>
    <row r="22" spans="1:5" ht="15" customHeight="1" x14ac:dyDescent="0.35">
      <c r="A22" s="1"/>
      <c r="B22" s="31" t="s">
        <v>12</v>
      </c>
      <c r="C22" s="10">
        <f>'Fane 6. Ikke-påvirkelige omk.'!C21+'Fane 6. Ikke-påvirkelige omk.'!C25+'Fane 6. Ikke-påvirkelige omk.'!C33</f>
        <v>4091448.6502387198</v>
      </c>
      <c r="D22" s="11" t="s">
        <v>3</v>
      </c>
      <c r="E22" s="1"/>
    </row>
    <row r="23" spans="1:5" ht="15" customHeight="1" x14ac:dyDescent="0.35">
      <c r="A23" s="1"/>
      <c r="B23" s="33" t="s">
        <v>74</v>
      </c>
      <c r="C23" s="28"/>
      <c r="D23" s="19"/>
      <c r="E23" s="1"/>
    </row>
    <row r="24" spans="1:5" ht="15" customHeight="1" x14ac:dyDescent="0.35">
      <c r="A24" s="1"/>
      <c r="B24" s="81" t="s">
        <v>74</v>
      </c>
      <c r="C24" s="10">
        <f>'Fane 12. Periodevise driftsomk.'!E13</f>
        <v>0</v>
      </c>
      <c r="D24" s="11" t="s">
        <v>3</v>
      </c>
      <c r="E24" s="1"/>
    </row>
    <row r="25" spans="1:5" ht="15" customHeight="1" x14ac:dyDescent="0.35">
      <c r="A25" s="1"/>
      <c r="B25" s="44" t="s">
        <v>73</v>
      </c>
      <c r="C25" s="42"/>
      <c r="D25" s="43"/>
      <c r="E25" s="1"/>
    </row>
    <row r="26" spans="1:5" ht="15" customHeight="1" x14ac:dyDescent="0.35">
      <c r="A26" s="1"/>
      <c r="B26" s="87" t="s">
        <v>158</v>
      </c>
      <c r="C26" s="41">
        <f>'Fane 11.2. Engangstillæg'!C14</f>
        <v>0</v>
      </c>
      <c r="D26" s="8" t="s">
        <v>3</v>
      </c>
      <c r="E26" s="1"/>
    </row>
    <row r="27" spans="1:5" ht="15" customHeight="1" x14ac:dyDescent="0.35">
      <c r="A27" s="1"/>
      <c r="B27" s="87" t="s">
        <v>70</v>
      </c>
      <c r="C27" s="41">
        <f>'Fane 11.2. Engangstillæg'!E14</f>
        <v>0</v>
      </c>
      <c r="D27" s="8" t="s">
        <v>3</v>
      </c>
      <c r="E27" s="1"/>
    </row>
    <row r="28" spans="1:5" ht="15" customHeight="1" x14ac:dyDescent="0.35">
      <c r="A28" s="1"/>
      <c r="B28" s="87" t="s">
        <v>161</v>
      </c>
      <c r="C28" s="41">
        <f>-C26*('Fane 15. Nøgletal'!C33+'Fane 5. Individuelt eff. krav'!G9)</f>
        <v>0</v>
      </c>
      <c r="D28" s="8" t="s">
        <v>3</v>
      </c>
      <c r="E28" s="1"/>
    </row>
    <row r="29" spans="1:5" ht="15" customHeight="1" x14ac:dyDescent="0.35">
      <c r="A29" s="1"/>
      <c r="B29" s="87" t="s">
        <v>162</v>
      </c>
      <c r="C29" s="41">
        <f>-C27*('Fane 15. Nøgletal'!C28+'Fane 5. Individuelt eff. krav'!G9)</f>
        <v>0</v>
      </c>
      <c r="D29" s="8" t="s">
        <v>3</v>
      </c>
      <c r="E29" s="1"/>
    </row>
    <row r="30" spans="1:5" ht="15" customHeight="1" x14ac:dyDescent="0.35">
      <c r="A30" s="1"/>
      <c r="B30" s="70" t="s">
        <v>75</v>
      </c>
      <c r="C30" s="10">
        <f>SUM(C26:C29)</f>
        <v>0</v>
      </c>
      <c r="D30" s="11" t="s">
        <v>3</v>
      </c>
      <c r="E30" s="1"/>
    </row>
    <row r="31" spans="1:5" x14ac:dyDescent="0.35">
      <c r="A31" s="1"/>
      <c r="B31" s="33" t="s">
        <v>116</v>
      </c>
      <c r="C31" s="28"/>
      <c r="D31" s="19"/>
      <c r="E31" s="1"/>
    </row>
    <row r="32" spans="1:5" x14ac:dyDescent="0.35">
      <c r="A32" s="1"/>
      <c r="B32" s="31" t="s">
        <v>138</v>
      </c>
      <c r="C32" s="10">
        <f>'Fane 7. Kontrol af ØR2022'!E31</f>
        <v>-5766887</v>
      </c>
      <c r="D32" s="11" t="s">
        <v>3</v>
      </c>
      <c r="E32" s="1"/>
    </row>
    <row r="33" spans="1:5" ht="15" customHeight="1" x14ac:dyDescent="0.35">
      <c r="A33" s="1"/>
      <c r="B33" s="33" t="s">
        <v>200</v>
      </c>
      <c r="C33" s="28"/>
      <c r="D33" s="19"/>
      <c r="E33" s="1"/>
    </row>
    <row r="34" spans="1:5" x14ac:dyDescent="0.35">
      <c r="A34" s="1"/>
      <c r="B34" s="31" t="s">
        <v>200</v>
      </c>
      <c r="C34" s="10">
        <f>'Fane 9. Korrektion af ØR2022'!E17</f>
        <v>0</v>
      </c>
      <c r="D34" s="11" t="s">
        <v>3</v>
      </c>
      <c r="E34" s="1"/>
    </row>
    <row r="35" spans="1:5" x14ac:dyDescent="0.35">
      <c r="A35" s="1"/>
      <c r="B35" s="30" t="s">
        <v>135</v>
      </c>
      <c r="C35" s="28"/>
      <c r="D35" s="19"/>
      <c r="E35" s="1"/>
    </row>
    <row r="36" spans="1:5" x14ac:dyDescent="0.35">
      <c r="A36" s="1"/>
      <c r="B36" s="70" t="s">
        <v>136</v>
      </c>
      <c r="C36" s="10">
        <f>'Fane 8. Skattesagen'!G13</f>
        <v>-3792536.8333333302</v>
      </c>
      <c r="D36" s="11" t="s">
        <v>3</v>
      </c>
      <c r="E36" s="1"/>
    </row>
    <row r="37" spans="1:5" x14ac:dyDescent="0.35">
      <c r="A37" s="1"/>
      <c r="B37" s="33" t="s">
        <v>108</v>
      </c>
      <c r="C37" s="49">
        <f>SUM(C34,C32,C24,C30,C22,C20,C36)</f>
        <v>140947809.94729036</v>
      </c>
      <c r="D37" s="30" t="s">
        <v>3</v>
      </c>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jBygC0e7eluJ2uxnH+Xj4fRRdsqKakgW9QwsA35LwR5XdC2QgfzLkQ0TBDMbDnhdo/lOjb97aZ0VfZHt60KOwQ==" saltValue="GzPPEE+V1xs7sIekQYJnC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796875" defaultRowHeight="14.5" x14ac:dyDescent="0.35"/>
  <cols>
    <col min="1" max="1" width="11.1796875" style="2" customWidth="1"/>
    <col min="2" max="2" width="55.453125" style="2" customWidth="1"/>
    <col min="3" max="3" width="6.26953125" style="2" customWidth="1"/>
    <col min="4" max="4" width="12.26953125" style="2" customWidth="1"/>
    <col min="5" max="16384" width="9.1796875" style="2"/>
  </cols>
  <sheetData>
    <row r="1" spans="1:4" x14ac:dyDescent="0.35">
      <c r="A1" s="1"/>
      <c r="B1" s="1"/>
      <c r="C1" s="1"/>
      <c r="D1" s="1"/>
    </row>
    <row r="2" spans="1:4" x14ac:dyDescent="0.35">
      <c r="A2" s="1"/>
      <c r="B2" s="1"/>
      <c r="C2" s="1"/>
      <c r="D2" s="1"/>
    </row>
    <row r="3" spans="1:4" ht="15" customHeight="1" x14ac:dyDescent="0.35">
      <c r="A3" s="1"/>
      <c r="B3" s="111" t="s">
        <v>188</v>
      </c>
      <c r="C3" s="111"/>
      <c r="D3" s="1"/>
    </row>
    <row r="4" spans="1:4" ht="25.5" customHeight="1" x14ac:dyDescent="0.35">
      <c r="A4" s="1"/>
      <c r="B4" s="111"/>
      <c r="C4" s="111"/>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33" t="s">
        <v>14</v>
      </c>
      <c r="C8" s="19"/>
      <c r="D8" s="1"/>
    </row>
    <row r="9" spans="1:4" x14ac:dyDescent="0.35">
      <c r="A9" s="1"/>
      <c r="B9" s="80" t="s">
        <v>94</v>
      </c>
      <c r="C9" s="25">
        <v>1.2699999999999999E-2</v>
      </c>
      <c r="D9" s="1"/>
    </row>
    <row r="10" spans="1:4" x14ac:dyDescent="0.35">
      <c r="A10" s="1"/>
      <c r="B10" s="80" t="s">
        <v>95</v>
      </c>
      <c r="C10" s="25">
        <v>1.7500000000000002E-2</v>
      </c>
      <c r="D10" s="1"/>
    </row>
    <row r="11" spans="1:4" x14ac:dyDescent="0.35">
      <c r="A11" s="1"/>
      <c r="B11" s="80" t="s">
        <v>22</v>
      </c>
      <c r="C11" s="25">
        <v>1.6899999999999998E-2</v>
      </c>
      <c r="D11" s="1"/>
    </row>
    <row r="12" spans="1:4" x14ac:dyDescent="0.35">
      <c r="A12" s="1"/>
      <c r="B12" s="34" t="s">
        <v>134</v>
      </c>
      <c r="C12" s="35">
        <v>1.9699999999999999E-2</v>
      </c>
      <c r="D12" s="1"/>
    </row>
    <row r="13" spans="1:4" x14ac:dyDescent="0.35">
      <c r="A13" s="1"/>
      <c r="B13" s="34" t="s">
        <v>115</v>
      </c>
      <c r="C13" s="35">
        <v>1.2200000000000001E-2</v>
      </c>
      <c r="D13" s="1"/>
    </row>
    <row r="14" spans="1:4" x14ac:dyDescent="0.35">
      <c r="A14" s="1"/>
      <c r="B14" s="80" t="s">
        <v>133</v>
      </c>
      <c r="C14" s="39">
        <v>3.3E-3</v>
      </c>
      <c r="D14" s="1"/>
    </row>
    <row r="15" spans="1:4" x14ac:dyDescent="0.35">
      <c r="A15" s="1"/>
      <c r="B15" s="34" t="s">
        <v>152</v>
      </c>
      <c r="C15" s="35">
        <v>3.56E-2</v>
      </c>
      <c r="D15" s="1"/>
    </row>
    <row r="16" spans="1:4" x14ac:dyDescent="0.35">
      <c r="A16" s="1"/>
      <c r="B16" s="65" t="s">
        <v>190</v>
      </c>
      <c r="C16" s="68">
        <v>8.0799999999999997E-2</v>
      </c>
      <c r="D16" s="1"/>
    </row>
    <row r="17" spans="1:4" x14ac:dyDescent="0.35">
      <c r="A17" s="1"/>
      <c r="B17" s="33"/>
      <c r="C17" s="19"/>
      <c r="D17" s="1"/>
    </row>
    <row r="18" spans="1:4" x14ac:dyDescent="0.35">
      <c r="A18" s="1"/>
      <c r="B18" s="1"/>
      <c r="C18" s="1"/>
      <c r="D18" s="1"/>
    </row>
    <row r="19" spans="1:4" x14ac:dyDescent="0.35">
      <c r="A19" s="1"/>
      <c r="B19" s="1"/>
      <c r="C19" s="1"/>
      <c r="D19" s="1"/>
    </row>
    <row r="20" spans="1:4" x14ac:dyDescent="0.35">
      <c r="A20" s="1"/>
      <c r="B20" s="33" t="s">
        <v>85</v>
      </c>
      <c r="C20" s="19"/>
      <c r="D20" s="1"/>
    </row>
    <row r="21" spans="1:4" x14ac:dyDescent="0.35">
      <c r="A21" s="1"/>
      <c r="B21" s="80" t="s">
        <v>96</v>
      </c>
      <c r="C21" s="22">
        <v>9.1000000000000004E-3</v>
      </c>
      <c r="D21" s="1"/>
    </row>
    <row r="22" spans="1:4" x14ac:dyDescent="0.35">
      <c r="A22" s="1"/>
      <c r="B22" s="80" t="s">
        <v>118</v>
      </c>
      <c r="C22" s="22">
        <v>1.77E-2</v>
      </c>
      <c r="D22" s="1"/>
    </row>
    <row r="23" spans="1:4" x14ac:dyDescent="0.35">
      <c r="A23" s="1"/>
      <c r="B23" s="80" t="s">
        <v>119</v>
      </c>
      <c r="C23" s="22">
        <v>8.6999999999999994E-3</v>
      </c>
      <c r="D23" s="1"/>
    </row>
    <row r="24" spans="1:4" x14ac:dyDescent="0.35">
      <c r="A24" s="1"/>
      <c r="B24" s="80" t="s">
        <v>97</v>
      </c>
      <c r="C24" s="36">
        <v>2.8400000000000002E-2</v>
      </c>
      <c r="D24" s="1"/>
    </row>
    <row r="25" spans="1:4" x14ac:dyDescent="0.35">
      <c r="A25" s="1"/>
      <c r="B25" s="80" t="s">
        <v>120</v>
      </c>
      <c r="C25" s="36">
        <v>2.75E-2</v>
      </c>
      <c r="D25" s="1"/>
    </row>
    <row r="26" spans="1:4" x14ac:dyDescent="0.35">
      <c r="A26" s="1"/>
      <c r="B26" s="80" t="s">
        <v>121</v>
      </c>
      <c r="C26" s="36">
        <v>1.4800000000000001E-2</v>
      </c>
      <c r="D26" s="1"/>
    </row>
    <row r="27" spans="1:4" x14ac:dyDescent="0.35">
      <c r="A27" s="1"/>
      <c r="B27" s="34" t="s">
        <v>147</v>
      </c>
      <c r="C27" s="64">
        <v>0</v>
      </c>
      <c r="D27" s="1"/>
    </row>
    <row r="28" spans="1:4" x14ac:dyDescent="0.35">
      <c r="A28" s="1"/>
      <c r="B28" s="65" t="s">
        <v>191</v>
      </c>
      <c r="C28" s="67">
        <v>0</v>
      </c>
      <c r="D28" s="1"/>
    </row>
    <row r="29" spans="1:4" x14ac:dyDescent="0.35">
      <c r="A29" s="1"/>
      <c r="B29" s="33"/>
      <c r="C29" s="19"/>
      <c r="D29" s="1"/>
    </row>
    <row r="30" spans="1:4" x14ac:dyDescent="0.35">
      <c r="A30" s="1"/>
      <c r="B30" s="1"/>
      <c r="C30" s="1"/>
      <c r="D30" s="1"/>
    </row>
    <row r="31" spans="1:4" x14ac:dyDescent="0.35">
      <c r="A31" s="1"/>
      <c r="B31" s="1"/>
      <c r="C31" s="1"/>
      <c r="D31" s="1"/>
    </row>
    <row r="32" spans="1:4" x14ac:dyDescent="0.35">
      <c r="A32" s="1"/>
      <c r="B32" s="33" t="s">
        <v>86</v>
      </c>
      <c r="C32" s="19"/>
      <c r="D32" s="1"/>
    </row>
    <row r="33" spans="1:4" x14ac:dyDescent="0.35">
      <c r="A33" s="1"/>
      <c r="B33" s="80" t="s">
        <v>98</v>
      </c>
      <c r="C33" s="25">
        <v>0.02</v>
      </c>
      <c r="D33" s="1"/>
    </row>
    <row r="34" spans="1:4" x14ac:dyDescent="0.35">
      <c r="A34" s="1"/>
      <c r="B34" s="33"/>
      <c r="C34" s="19"/>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row r="50" spans="1:4" x14ac:dyDescent="0.35">
      <c r="A50" s="48"/>
      <c r="B50" s="48"/>
      <c r="C50" s="48"/>
      <c r="D50" s="48"/>
    </row>
    <row r="51" spans="1:4" x14ac:dyDescent="0.35">
      <c r="A51" s="48"/>
      <c r="B51" s="48"/>
      <c r="C51" s="48"/>
      <c r="D51" s="48"/>
    </row>
    <row r="52" spans="1:4" x14ac:dyDescent="0.35">
      <c r="A52" s="48"/>
      <c r="B52" s="48"/>
      <c r="C52" s="48"/>
      <c r="D52" s="48"/>
    </row>
    <row r="53" spans="1:4" x14ac:dyDescent="0.35">
      <c r="A53" s="48"/>
      <c r="B53" s="48"/>
      <c r="C53" s="48"/>
      <c r="D53" s="48"/>
    </row>
  </sheetData>
  <sheetProtection algorithmName="SHA-512" hashValue="qMO72Qxtu3iojF9XtwIjxvkDGfGFHUYbyHaYwSq3MMkymsRCby/U0MpF+9bYS7e9/xrwvkTsBUj1l9qeay0noQ==" saltValue="wXMXihSvv2JQTFxxEuem8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796875" defaultRowHeight="14.5" x14ac:dyDescent="0.35"/>
  <cols>
    <col min="1" max="1" width="5.1796875" style="2" customWidth="1"/>
    <col min="2" max="2" width="49.453125" style="2" customWidth="1"/>
    <col min="3" max="3" width="15.7265625" style="2" customWidth="1"/>
    <col min="4" max="4" width="3.26953125" style="2" customWidth="1"/>
    <col min="5" max="5" width="10"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09" t="s">
        <v>202</v>
      </c>
      <c r="C3" s="109"/>
      <c r="D3" s="109"/>
      <c r="E3" s="1"/>
    </row>
    <row r="4" spans="1:5" ht="15" customHeight="1" x14ac:dyDescent="0.35">
      <c r="A4" s="1"/>
      <c r="B4" s="109"/>
      <c r="C4" s="109"/>
      <c r="D4" s="109"/>
      <c r="E4" s="1"/>
    </row>
    <row r="5" spans="1:5" x14ac:dyDescent="0.35">
      <c r="A5" s="1"/>
      <c r="B5" s="110"/>
      <c r="C5" s="110"/>
      <c r="D5" s="110"/>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ht="15" customHeight="1" x14ac:dyDescent="0.35">
      <c r="A9" s="1"/>
      <c r="B9" s="29" t="s">
        <v>159</v>
      </c>
      <c r="C9" s="7">
        <f>'Fane 2.1. Økonomisk ramme 2024'!C20</f>
        <v>146415785.13038498</v>
      </c>
      <c r="D9" s="8" t="s">
        <v>3</v>
      </c>
      <c r="E9" s="1"/>
    </row>
    <row r="10" spans="1:5" ht="15" customHeight="1" x14ac:dyDescent="0.35">
      <c r="A10" s="1"/>
      <c r="B10" s="26" t="s">
        <v>19</v>
      </c>
      <c r="C10" s="7">
        <f>SUM(C9:C9)*'Fane 15. Nøgletal'!C16</f>
        <v>11830395.438535105</v>
      </c>
      <c r="D10" s="8" t="s">
        <v>3</v>
      </c>
      <c r="E10" s="1"/>
    </row>
    <row r="11" spans="1:5" ht="15" customHeight="1" x14ac:dyDescent="0.35">
      <c r="A11" s="1"/>
      <c r="B11" s="26" t="s">
        <v>10</v>
      </c>
      <c r="C11" s="9">
        <f>-SUM(C9:C10)*'Fane 5. Individuelt eff. krav'!G9</f>
        <v>0</v>
      </c>
      <c r="D11" s="8" t="s">
        <v>3</v>
      </c>
      <c r="E11" s="1"/>
    </row>
    <row r="12" spans="1:5" ht="15" customHeight="1" x14ac:dyDescent="0.35">
      <c r="A12" s="1"/>
      <c r="B12" s="26" t="s">
        <v>23</v>
      </c>
      <c r="C12" s="9">
        <f>-'Fane 4.1. Gen. krav - drift'!G59</f>
        <v>-1007616.130627233</v>
      </c>
      <c r="D12" s="8" t="s">
        <v>3</v>
      </c>
      <c r="E12" s="1"/>
    </row>
    <row r="13" spans="1:5" ht="15" customHeight="1" x14ac:dyDescent="0.35">
      <c r="A13" s="1"/>
      <c r="B13" s="26" t="s">
        <v>24</v>
      </c>
      <c r="C13" s="9">
        <f>-'Fane 4.2. Gen. krav - anlæg'!G60</f>
        <v>0</v>
      </c>
      <c r="D13" s="8" t="s">
        <v>3</v>
      </c>
      <c r="E13" s="1"/>
    </row>
    <row r="14" spans="1:5" ht="15" customHeight="1" x14ac:dyDescent="0.35">
      <c r="A14" s="1"/>
      <c r="B14" s="27" t="s">
        <v>21</v>
      </c>
      <c r="C14" s="10">
        <f>SUM(C9:C13)</f>
        <v>157238564.43829283</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Nøgletal'!C16)+'Fane 6. Ikke-påvirkelige omk.'!C26+'Fane 6. Ikke-påvirkelige omk.'!C34</f>
        <v>4287193.0859780088</v>
      </c>
      <c r="D16" s="11" t="s">
        <v>3</v>
      </c>
      <c r="E16" s="1"/>
    </row>
    <row r="17" spans="1:5" ht="15" customHeight="1" x14ac:dyDescent="0.35">
      <c r="A17" s="1"/>
      <c r="B17" s="33" t="s">
        <v>74</v>
      </c>
      <c r="C17" s="28"/>
      <c r="D17" s="19"/>
      <c r="E17" s="1"/>
    </row>
    <row r="18" spans="1:5" ht="15" customHeight="1" x14ac:dyDescent="0.35">
      <c r="A18" s="1"/>
      <c r="B18" s="81" t="s">
        <v>74</v>
      </c>
      <c r="C18" s="10">
        <f>'Fane 12. Periodevise driftsomk.'!E19</f>
        <v>0</v>
      </c>
      <c r="D18" s="11" t="s">
        <v>3</v>
      </c>
      <c r="E18" s="1"/>
    </row>
    <row r="19" spans="1:5" x14ac:dyDescent="0.35">
      <c r="A19" s="1"/>
      <c r="B19" s="33" t="s">
        <v>116</v>
      </c>
      <c r="C19" s="28"/>
      <c r="D19" s="19"/>
      <c r="E19" s="1"/>
    </row>
    <row r="20" spans="1:5" ht="15" customHeight="1" x14ac:dyDescent="0.35">
      <c r="A20" s="1"/>
      <c r="B20" s="31" t="s">
        <v>138</v>
      </c>
      <c r="C20" s="10">
        <f>'Fane 7. Kontrol af ØR2022'!E31</f>
        <v>-5766887</v>
      </c>
      <c r="D20" s="11" t="s">
        <v>3</v>
      </c>
      <c r="E20" s="1"/>
    </row>
    <row r="21" spans="1:5" x14ac:dyDescent="0.35">
      <c r="A21" s="1"/>
      <c r="B21" s="30" t="s">
        <v>135</v>
      </c>
      <c r="C21" s="28"/>
      <c r="D21" s="19"/>
      <c r="E21" s="1"/>
    </row>
    <row r="22" spans="1:5" x14ac:dyDescent="0.35">
      <c r="A22" s="1"/>
      <c r="B22" s="70" t="s">
        <v>136</v>
      </c>
      <c r="C22" s="10">
        <f>'Fane 8. Skattesagen'!G14</f>
        <v>-3792536.8333333302</v>
      </c>
      <c r="D22" s="11" t="s">
        <v>3</v>
      </c>
      <c r="E22" s="1"/>
    </row>
    <row r="23" spans="1:5" x14ac:dyDescent="0.35">
      <c r="A23" s="1"/>
      <c r="B23" s="33" t="s">
        <v>122</v>
      </c>
      <c r="C23" s="12">
        <f>SUM(C14,C16,C18,C20,C22)</f>
        <v>151966333.69093749</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X/JCv2elfuZpGdBwDNPVSkX3JF1le1kDn8IenrhSu/5DtsJw9fc3fickzgaUfkifpaJIxjkO5/qOqg56Zs9CQQ==" saltValue="5UyAfqHbwNXWvHjQIckVX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796875" defaultRowHeight="14.5" x14ac:dyDescent="0.35"/>
  <cols>
    <col min="1" max="1" width="5.1796875" style="2" customWidth="1"/>
    <col min="2" max="2" width="50.54296875" style="2" customWidth="1"/>
    <col min="3" max="3" width="16.26953125" style="2" customWidth="1"/>
    <col min="4" max="4" width="3.26953125" style="2" customWidth="1"/>
    <col min="5" max="5" width="5.1796875" style="2" customWidth="1"/>
    <col min="6" max="16384" width="9.1796875" style="2"/>
  </cols>
  <sheetData>
    <row r="1" spans="1:5" x14ac:dyDescent="0.35">
      <c r="A1" s="1"/>
      <c r="B1" s="1"/>
      <c r="C1" s="1"/>
      <c r="D1" s="1"/>
      <c r="E1" s="1"/>
    </row>
    <row r="2" spans="1:5" x14ac:dyDescent="0.35">
      <c r="A2" s="1"/>
      <c r="B2" s="1"/>
      <c r="C2" s="1"/>
      <c r="D2" s="1"/>
      <c r="E2" s="1"/>
    </row>
    <row r="3" spans="1:5" ht="15" customHeight="1" x14ac:dyDescent="0.35">
      <c r="A3" s="1"/>
      <c r="B3" s="109" t="s">
        <v>203</v>
      </c>
      <c r="C3" s="109"/>
      <c r="D3" s="109"/>
      <c r="E3" s="1"/>
    </row>
    <row r="4" spans="1:5" ht="15" customHeight="1" x14ac:dyDescent="0.35">
      <c r="A4" s="1"/>
      <c r="B4" s="109"/>
      <c r="C4" s="109"/>
      <c r="D4" s="109"/>
      <c r="E4" s="1"/>
    </row>
    <row r="5" spans="1:5" x14ac:dyDescent="0.35">
      <c r="A5" s="1"/>
      <c r="B5" s="110" t="s">
        <v>253</v>
      </c>
      <c r="C5" s="110"/>
      <c r="D5" s="110"/>
      <c r="E5" s="1"/>
    </row>
    <row r="6" spans="1:5" x14ac:dyDescent="0.35">
      <c r="A6" s="1"/>
      <c r="B6" s="72"/>
      <c r="C6" s="72"/>
      <c r="D6" s="72"/>
      <c r="E6" s="1"/>
    </row>
    <row r="7" spans="1:5" x14ac:dyDescent="0.35">
      <c r="A7" s="1"/>
      <c r="B7" s="1"/>
      <c r="C7" s="1"/>
      <c r="D7" s="1"/>
      <c r="E7" s="1"/>
    </row>
    <row r="8" spans="1:5" x14ac:dyDescent="0.35">
      <c r="A8" s="1"/>
      <c r="B8" s="33" t="s">
        <v>13</v>
      </c>
      <c r="C8" s="28"/>
      <c r="D8" s="19"/>
      <c r="E8" s="1"/>
    </row>
    <row r="9" spans="1:5" ht="15" customHeight="1" x14ac:dyDescent="0.35">
      <c r="A9" s="1"/>
      <c r="B9" s="29" t="s">
        <v>139</v>
      </c>
      <c r="C9" s="7">
        <f>'Fane 2.2. Økonomisk ramme 2025'!C14</f>
        <v>157238564.43829283</v>
      </c>
      <c r="D9" s="8" t="s">
        <v>3</v>
      </c>
      <c r="E9" s="1"/>
    </row>
    <row r="10" spans="1:5" ht="15" customHeight="1" x14ac:dyDescent="0.35">
      <c r="A10" s="1"/>
      <c r="B10" s="26" t="s">
        <v>19</v>
      </c>
      <c r="C10" s="7">
        <f>SUM(C9:C9)*'Fane 15. Nøgletal'!C16</f>
        <v>12704876.006614061</v>
      </c>
      <c r="D10" s="8" t="s">
        <v>3</v>
      </c>
      <c r="E10" s="1"/>
    </row>
    <row r="11" spans="1:5" ht="15" customHeight="1" x14ac:dyDescent="0.35">
      <c r="A11" s="1"/>
      <c r="B11" s="26" t="s">
        <v>10</v>
      </c>
      <c r="C11" s="9">
        <f>-SUM(C9:C10)*'Fane 5. Individuelt eff. krav'!G9</f>
        <v>0</v>
      </c>
      <c r="D11" s="8" t="s">
        <v>3</v>
      </c>
      <c r="E11" s="1"/>
    </row>
    <row r="12" spans="1:5" ht="15" customHeight="1" x14ac:dyDescent="0.35">
      <c r="A12" s="1"/>
      <c r="B12" s="26" t="s">
        <v>23</v>
      </c>
      <c r="C12" s="9">
        <f>-'Fane 4.1. Gen. krav - drift'!G64</f>
        <v>-1067250.8837022751</v>
      </c>
      <c r="D12" s="8" t="s">
        <v>3</v>
      </c>
      <c r="E12" s="1"/>
    </row>
    <row r="13" spans="1:5" ht="15" customHeight="1" x14ac:dyDescent="0.35">
      <c r="A13" s="1"/>
      <c r="B13" s="26" t="s">
        <v>24</v>
      </c>
      <c r="C13" s="9">
        <f>-'Fane 4.2. Gen. krav - anlæg'!G65</f>
        <v>0</v>
      </c>
      <c r="D13" s="8" t="s">
        <v>3</v>
      </c>
      <c r="E13" s="1"/>
    </row>
    <row r="14" spans="1:5" x14ac:dyDescent="0.35">
      <c r="A14" s="1"/>
      <c r="B14" s="27" t="s">
        <v>21</v>
      </c>
      <c r="C14" s="10">
        <f>SUM(C9:C13)</f>
        <v>168876189.56120461</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Nøgletal'!C16)^2+'Fane 6. Ikke-påvirkelige omk.'!C27+'Fane 6. Ikke-påvirkelige omk.'!C35</f>
        <v>2829884.6721250312</v>
      </c>
      <c r="D16" s="11" t="s">
        <v>3</v>
      </c>
      <c r="E16" s="1"/>
    </row>
    <row r="17" spans="1:5" ht="15" customHeight="1" x14ac:dyDescent="0.35">
      <c r="A17" s="1"/>
      <c r="B17" s="33" t="s">
        <v>74</v>
      </c>
      <c r="C17" s="28"/>
      <c r="D17" s="19"/>
      <c r="E17" s="1"/>
    </row>
    <row r="18" spans="1:5" ht="15" customHeight="1" x14ac:dyDescent="0.35">
      <c r="A18" s="1"/>
      <c r="B18" s="81" t="s">
        <v>74</v>
      </c>
      <c r="C18" s="10">
        <f>'Fane 12. Periodevise driftsomk.'!E25</f>
        <v>0</v>
      </c>
      <c r="D18" s="11" t="s">
        <v>3</v>
      </c>
      <c r="E18" s="1"/>
    </row>
    <row r="19" spans="1:5" ht="15" customHeight="1" x14ac:dyDescent="0.35">
      <c r="A19" s="1"/>
      <c r="B19" s="33" t="s">
        <v>116</v>
      </c>
      <c r="C19" s="28"/>
      <c r="D19" s="19"/>
      <c r="E19" s="1"/>
    </row>
    <row r="20" spans="1:5" ht="15" customHeight="1" x14ac:dyDescent="0.35">
      <c r="A20" s="1"/>
      <c r="B20" s="31" t="s">
        <v>138</v>
      </c>
      <c r="C20" s="10">
        <v>0</v>
      </c>
      <c r="D20" s="11" t="s">
        <v>3</v>
      </c>
      <c r="E20" s="1"/>
    </row>
    <row r="21" spans="1:5" x14ac:dyDescent="0.35">
      <c r="A21" s="1"/>
      <c r="B21" s="30" t="s">
        <v>135</v>
      </c>
      <c r="C21" s="28"/>
      <c r="D21" s="19"/>
      <c r="E21" s="1"/>
    </row>
    <row r="22" spans="1:5" x14ac:dyDescent="0.35">
      <c r="A22" s="1"/>
      <c r="B22" s="70" t="s">
        <v>136</v>
      </c>
      <c r="C22" s="10">
        <f>'Fane 8. Skattesagen'!G15</f>
        <v>-3792536.8333333302</v>
      </c>
      <c r="D22" s="11" t="s">
        <v>3</v>
      </c>
      <c r="E22" s="1"/>
    </row>
    <row r="23" spans="1:5" x14ac:dyDescent="0.35">
      <c r="A23" s="1"/>
      <c r="B23" s="33" t="s">
        <v>140</v>
      </c>
      <c r="C23" s="12">
        <f>SUM(C14,C16,C18,C20,C22)</f>
        <v>167913537.39999631</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x14ac:dyDescent="0.35">
      <c r="A50" s="1"/>
      <c r="B50" s="1"/>
      <c r="C50" s="1"/>
      <c r="D50" s="1"/>
      <c r="E50" s="1"/>
    </row>
  </sheetData>
  <sheetProtection algorithmName="SHA-512" hashValue="ksRWl2CuMdvVF76eS1BC0OPYwvrFUxFiMEk+8B+CBUsFE3+485CTiu9zS7XR6hbYomyzIXbjHoIylVEp8eh3PQ==" saltValue="Wu4YEcAcR8fXpaXxEn4HU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796875" defaultRowHeight="14.5" x14ac:dyDescent="0.35"/>
  <cols>
    <col min="1" max="1" width="5.1796875" style="2" customWidth="1"/>
    <col min="2" max="2" width="48.81640625" style="2" customWidth="1"/>
    <col min="3" max="3" width="13.7265625" style="2" customWidth="1"/>
    <col min="4" max="4" width="3.26953125" style="2" customWidth="1"/>
    <col min="5" max="5" width="5.1796875" style="2" customWidth="1"/>
    <col min="6" max="16384" width="9.1796875" style="2"/>
  </cols>
  <sheetData>
    <row r="1" spans="1:6" x14ac:dyDescent="0.35">
      <c r="A1" s="1"/>
      <c r="B1" s="1"/>
      <c r="C1" s="1"/>
      <c r="D1" s="1"/>
      <c r="E1" s="1"/>
      <c r="F1" s="1"/>
    </row>
    <row r="2" spans="1:6" x14ac:dyDescent="0.35">
      <c r="A2" s="1"/>
      <c r="B2" s="1"/>
      <c r="C2" s="1"/>
      <c r="D2" s="1"/>
      <c r="E2" s="1"/>
      <c r="F2" s="1"/>
    </row>
    <row r="3" spans="1:6" ht="15" customHeight="1" x14ac:dyDescent="0.35">
      <c r="A3" s="1"/>
      <c r="B3" s="109" t="s">
        <v>204</v>
      </c>
      <c r="C3" s="109"/>
      <c r="D3" s="109"/>
      <c r="E3" s="1"/>
      <c r="F3" s="1"/>
    </row>
    <row r="4" spans="1:6" ht="15" customHeight="1" x14ac:dyDescent="0.35">
      <c r="A4" s="1"/>
      <c r="B4" s="109"/>
      <c r="C4" s="109"/>
      <c r="D4" s="109"/>
      <c r="E4" s="1"/>
      <c r="F4" s="1"/>
    </row>
    <row r="5" spans="1:6" x14ac:dyDescent="0.35">
      <c r="A5" s="1"/>
      <c r="B5" s="110" t="s">
        <v>253</v>
      </c>
      <c r="C5" s="110"/>
      <c r="D5" s="110"/>
      <c r="E5" s="1"/>
      <c r="F5" s="1"/>
    </row>
    <row r="6" spans="1:6" x14ac:dyDescent="0.35">
      <c r="A6" s="1"/>
      <c r="B6" s="72"/>
      <c r="C6" s="72"/>
      <c r="D6" s="72"/>
      <c r="E6" s="1"/>
      <c r="F6" s="1"/>
    </row>
    <row r="7" spans="1:6" x14ac:dyDescent="0.35">
      <c r="A7" s="1"/>
      <c r="B7" s="1"/>
      <c r="C7" s="1"/>
      <c r="D7" s="1"/>
      <c r="E7" s="1"/>
      <c r="F7" s="1"/>
    </row>
    <row r="8" spans="1:6" x14ac:dyDescent="0.35">
      <c r="A8" s="1"/>
      <c r="B8" s="33" t="s">
        <v>13</v>
      </c>
      <c r="C8" s="28"/>
      <c r="D8" s="19"/>
      <c r="E8" s="1"/>
      <c r="F8" s="1"/>
    </row>
    <row r="9" spans="1:6" ht="15" customHeight="1" x14ac:dyDescent="0.35">
      <c r="A9" s="1"/>
      <c r="B9" s="29" t="s">
        <v>208</v>
      </c>
      <c r="C9" s="7">
        <f>'Fane 2.3. Økonomisk ramme 2026'!C14</f>
        <v>168876189.56120461</v>
      </c>
      <c r="D9" s="8" t="s">
        <v>3</v>
      </c>
      <c r="E9" s="1"/>
      <c r="F9" s="1"/>
    </row>
    <row r="10" spans="1:6" ht="15" customHeight="1" x14ac:dyDescent="0.35">
      <c r="A10" s="1"/>
      <c r="B10" s="26" t="s">
        <v>19</v>
      </c>
      <c r="C10" s="7">
        <f>SUM(C9:C9)*'Fane 15. Nøgletal'!C16</f>
        <v>13645196.116545333</v>
      </c>
      <c r="D10" s="8" t="s">
        <v>3</v>
      </c>
      <c r="E10" s="1"/>
      <c r="F10" s="1"/>
    </row>
    <row r="11" spans="1:6" ht="15" customHeight="1" x14ac:dyDescent="0.35">
      <c r="A11" s="1"/>
      <c r="B11" s="26" t="s">
        <v>10</v>
      </c>
      <c r="C11" s="9">
        <f>-SUM(C9:C10)*'Fane 5. Individuelt eff. krav'!G9</f>
        <v>0</v>
      </c>
      <c r="D11" s="8" t="s">
        <v>3</v>
      </c>
      <c r="E11" s="1"/>
      <c r="F11" s="1"/>
    </row>
    <row r="12" spans="1:6" ht="15" customHeight="1" x14ac:dyDescent="0.35">
      <c r="A12" s="1"/>
      <c r="B12" s="26" t="s">
        <v>23</v>
      </c>
      <c r="C12" s="9">
        <f>-'Fane 4.1. Gen. krav - drift'!G69</f>
        <v>-1130415.0600033107</v>
      </c>
      <c r="D12" s="8" t="s">
        <v>3</v>
      </c>
      <c r="E12" s="1"/>
      <c r="F12" s="1"/>
    </row>
    <row r="13" spans="1:6" ht="15" customHeight="1" x14ac:dyDescent="0.35">
      <c r="A13" s="1"/>
      <c r="B13" s="26" t="s">
        <v>24</v>
      </c>
      <c r="C13" s="9">
        <f>-'Fane 4.2. Gen. krav - anlæg'!G70</f>
        <v>0</v>
      </c>
      <c r="D13" s="8" t="s">
        <v>3</v>
      </c>
      <c r="E13" s="1"/>
      <c r="F13" s="1"/>
    </row>
    <row r="14" spans="1:6" ht="14.25" customHeight="1" x14ac:dyDescent="0.35">
      <c r="A14" s="1"/>
      <c r="B14" s="27" t="s">
        <v>21</v>
      </c>
      <c r="C14" s="10">
        <f>SUM(C9:C13)</f>
        <v>181390970.61774662</v>
      </c>
      <c r="D14" s="11" t="s">
        <v>3</v>
      </c>
      <c r="E14" s="1"/>
      <c r="F14" s="1"/>
    </row>
    <row r="15" spans="1:6" x14ac:dyDescent="0.35">
      <c r="A15" s="1"/>
      <c r="B15" s="33" t="s">
        <v>12</v>
      </c>
      <c r="C15" s="28"/>
      <c r="D15" s="19"/>
      <c r="E15" s="1"/>
      <c r="F15" s="1"/>
    </row>
    <row r="16" spans="1:6" ht="15" customHeight="1" x14ac:dyDescent="0.35">
      <c r="A16" s="1"/>
      <c r="B16" s="31" t="s">
        <v>12</v>
      </c>
      <c r="C16" s="10">
        <f>'Fane 6. Ikke-påvirkelige omk.'!C21*(1+'Fane 15. Nøgletal'!C16)^3+'Fane 6. Ikke-påvirkelige omk.'!C28+'Fane 6. Ikke-påvirkelige omk.'!C36</f>
        <v>3058539.3536327337</v>
      </c>
      <c r="D16" s="11" t="s">
        <v>3</v>
      </c>
      <c r="E16" s="1"/>
      <c r="F16" s="1"/>
    </row>
    <row r="17" spans="1:6" ht="15" customHeight="1" x14ac:dyDescent="0.35">
      <c r="A17" s="1"/>
      <c r="B17" s="33" t="s">
        <v>74</v>
      </c>
      <c r="C17" s="28"/>
      <c r="D17" s="19"/>
      <c r="E17" s="1"/>
      <c r="F17" s="1"/>
    </row>
    <row r="18" spans="1:6" ht="15" customHeight="1" x14ac:dyDescent="0.35">
      <c r="A18" s="1"/>
      <c r="B18" s="81" t="s">
        <v>74</v>
      </c>
      <c r="C18" s="10">
        <f>'Fane 12. Periodevise driftsomk.'!E31</f>
        <v>0</v>
      </c>
      <c r="D18" s="11" t="s">
        <v>3</v>
      </c>
      <c r="E18" s="1"/>
      <c r="F18" s="1"/>
    </row>
    <row r="19" spans="1:6" ht="15" customHeight="1" x14ac:dyDescent="0.35">
      <c r="A19" s="1"/>
      <c r="B19" s="33" t="s">
        <v>116</v>
      </c>
      <c r="C19" s="28"/>
      <c r="D19" s="19"/>
      <c r="E19" s="1"/>
      <c r="F19" s="1"/>
    </row>
    <row r="20" spans="1:6" ht="15" customHeight="1" x14ac:dyDescent="0.35">
      <c r="A20" s="1"/>
      <c r="B20" s="31" t="s">
        <v>138</v>
      </c>
      <c r="C20" s="10">
        <v>0</v>
      </c>
      <c r="D20" s="11" t="s">
        <v>3</v>
      </c>
      <c r="E20" s="1"/>
      <c r="F20" s="1"/>
    </row>
    <row r="21" spans="1:6" x14ac:dyDescent="0.35">
      <c r="A21" s="1"/>
      <c r="B21" s="30" t="s">
        <v>135</v>
      </c>
      <c r="C21" s="28"/>
      <c r="D21" s="19"/>
      <c r="E21" s="1"/>
      <c r="F21" s="1"/>
    </row>
    <row r="22" spans="1:6" x14ac:dyDescent="0.35">
      <c r="A22" s="1"/>
      <c r="B22" s="70" t="s">
        <v>136</v>
      </c>
      <c r="C22" s="10">
        <f>'Fane 8. Skattesagen'!G16</f>
        <v>0</v>
      </c>
      <c r="D22" s="11" t="s">
        <v>3</v>
      </c>
      <c r="E22" s="1"/>
      <c r="F22" s="1"/>
    </row>
    <row r="23" spans="1:6" x14ac:dyDescent="0.35">
      <c r="A23" s="1"/>
      <c r="B23" s="33" t="s">
        <v>209</v>
      </c>
      <c r="C23" s="12">
        <f>SUM(C14,C16,C18,C20,C22)</f>
        <v>184449509.97137937</v>
      </c>
      <c r="D23" s="13" t="s">
        <v>3</v>
      </c>
      <c r="E23" s="1"/>
      <c r="F23" s="1"/>
    </row>
    <row r="24" spans="1:6" x14ac:dyDescent="0.35">
      <c r="A24" s="1"/>
      <c r="B24" s="1"/>
      <c r="C24" s="1"/>
      <c r="D24" s="1"/>
      <c r="E24" s="1"/>
      <c r="F24" s="1"/>
    </row>
    <row r="25" spans="1:6" x14ac:dyDescent="0.35">
      <c r="A25" s="1"/>
      <c r="B25" s="1"/>
      <c r="C25" s="1"/>
      <c r="D25" s="1"/>
      <c r="E25" s="1"/>
      <c r="F25" s="1"/>
    </row>
    <row r="26" spans="1:6" x14ac:dyDescent="0.35">
      <c r="A26" s="1"/>
      <c r="B26" s="1"/>
      <c r="C26" s="1"/>
      <c r="D26" s="1"/>
      <c r="E26" s="1"/>
      <c r="F26" s="1"/>
    </row>
    <row r="27" spans="1:6" x14ac:dyDescent="0.35">
      <c r="A27" s="1"/>
      <c r="B27" s="1"/>
      <c r="C27" s="1"/>
      <c r="D27" s="1"/>
      <c r="E27" s="1"/>
      <c r="F27" s="1"/>
    </row>
    <row r="28" spans="1:6" x14ac:dyDescent="0.35">
      <c r="A28" s="1"/>
      <c r="B28" s="1"/>
      <c r="C28" s="1"/>
      <c r="D28" s="1"/>
      <c r="E28" s="1"/>
      <c r="F28" s="1"/>
    </row>
    <row r="29" spans="1:6" x14ac:dyDescent="0.35">
      <c r="A29" s="1"/>
      <c r="B29" s="1"/>
      <c r="C29" s="1"/>
      <c r="D29" s="1"/>
      <c r="E29" s="1"/>
      <c r="F29" s="1"/>
    </row>
    <row r="30" spans="1:6" x14ac:dyDescent="0.35">
      <c r="A30" s="1"/>
      <c r="B30" s="1"/>
      <c r="C30" s="1"/>
      <c r="D30" s="1"/>
      <c r="E30" s="1"/>
      <c r="F30" s="1"/>
    </row>
    <row r="31" spans="1:6" x14ac:dyDescent="0.35">
      <c r="A31" s="1"/>
      <c r="B31" s="1"/>
      <c r="C31" s="1"/>
      <c r="D31" s="1"/>
      <c r="E31" s="1"/>
      <c r="F31" s="1"/>
    </row>
    <row r="32" spans="1:6" x14ac:dyDescent="0.35">
      <c r="A32" s="1"/>
      <c r="B32" s="1"/>
      <c r="C32" s="1"/>
      <c r="D32" s="1"/>
      <c r="E32" s="1"/>
      <c r="F32" s="1"/>
    </row>
    <row r="33" spans="1:6" x14ac:dyDescent="0.35">
      <c r="A33" s="1"/>
      <c r="B33" s="1"/>
      <c r="C33" s="1"/>
      <c r="D33" s="1"/>
      <c r="E33" s="1"/>
      <c r="F33" s="1"/>
    </row>
    <row r="34" spans="1:6" x14ac:dyDescent="0.35">
      <c r="A34" s="1"/>
      <c r="B34" s="1"/>
      <c r="C34" s="1"/>
      <c r="D34" s="1"/>
      <c r="E34" s="1"/>
      <c r="F34" s="1"/>
    </row>
    <row r="35" spans="1:6" x14ac:dyDescent="0.35">
      <c r="A35" s="1"/>
      <c r="B35" s="1"/>
      <c r="C35" s="1"/>
      <c r="D35" s="1"/>
      <c r="E35" s="1"/>
      <c r="F35" s="1"/>
    </row>
    <row r="36" spans="1:6" x14ac:dyDescent="0.35">
      <c r="A36" s="1"/>
      <c r="B36" s="1"/>
      <c r="C36" s="1"/>
      <c r="D36" s="1"/>
      <c r="E36" s="1"/>
      <c r="F36" s="1"/>
    </row>
    <row r="37" spans="1:6" x14ac:dyDescent="0.35">
      <c r="A37" s="1"/>
      <c r="B37" s="1"/>
      <c r="C37" s="1"/>
      <c r="D37" s="1"/>
      <c r="E37" s="1"/>
      <c r="F37" s="1"/>
    </row>
    <row r="38" spans="1:6" x14ac:dyDescent="0.35">
      <c r="A38" s="1"/>
      <c r="B38" s="1"/>
      <c r="C38" s="1"/>
      <c r="D38" s="1"/>
      <c r="E38" s="1"/>
      <c r="F38" s="1"/>
    </row>
    <row r="39" spans="1:6" x14ac:dyDescent="0.35">
      <c r="A39" s="1"/>
      <c r="B39" s="1"/>
      <c r="C39" s="1"/>
      <c r="D39" s="1"/>
      <c r="E39" s="1"/>
      <c r="F39" s="1"/>
    </row>
    <row r="40" spans="1:6" x14ac:dyDescent="0.35">
      <c r="A40" s="1"/>
      <c r="B40" s="1"/>
      <c r="C40" s="1"/>
      <c r="D40" s="1"/>
      <c r="E40" s="1"/>
      <c r="F40" s="1"/>
    </row>
    <row r="41" spans="1:6" x14ac:dyDescent="0.35">
      <c r="A41" s="1"/>
      <c r="B41" s="1"/>
      <c r="C41" s="1"/>
      <c r="D41" s="1"/>
      <c r="E41" s="1"/>
      <c r="F41" s="1"/>
    </row>
    <row r="42" spans="1:6" x14ac:dyDescent="0.35">
      <c r="A42" s="1"/>
      <c r="B42" s="1"/>
      <c r="C42" s="1"/>
      <c r="D42" s="1"/>
      <c r="E42" s="1"/>
      <c r="F42" s="1"/>
    </row>
    <row r="43" spans="1:6" x14ac:dyDescent="0.35">
      <c r="A43" s="1"/>
      <c r="B43" s="1"/>
      <c r="C43" s="1"/>
      <c r="D43" s="1"/>
      <c r="E43" s="1"/>
      <c r="F43" s="1"/>
    </row>
    <row r="44" spans="1:6" x14ac:dyDescent="0.35">
      <c r="A44" s="1"/>
      <c r="B44" s="1"/>
      <c r="C44" s="1"/>
      <c r="D44" s="1"/>
      <c r="E44" s="1"/>
      <c r="F44" s="1"/>
    </row>
    <row r="45" spans="1:6" x14ac:dyDescent="0.35">
      <c r="A45" s="1"/>
      <c r="B45" s="1"/>
      <c r="C45" s="1"/>
      <c r="D45" s="1"/>
      <c r="E45" s="1"/>
      <c r="F45" s="1"/>
    </row>
    <row r="46" spans="1:6" x14ac:dyDescent="0.35">
      <c r="A46" s="1"/>
      <c r="B46" s="1"/>
      <c r="C46" s="1"/>
      <c r="D46" s="1"/>
      <c r="E46" s="1"/>
      <c r="F46" s="1"/>
    </row>
    <row r="47" spans="1:6" x14ac:dyDescent="0.35">
      <c r="A47" s="1"/>
      <c r="B47" s="1"/>
      <c r="C47" s="1"/>
      <c r="D47" s="1"/>
      <c r="E47" s="1"/>
      <c r="F47" s="1"/>
    </row>
    <row r="48" spans="1:6" x14ac:dyDescent="0.35">
      <c r="A48" s="1"/>
      <c r="B48" s="1"/>
      <c r="C48" s="1"/>
      <c r="D48" s="1"/>
      <c r="E48" s="1"/>
      <c r="F48" s="1"/>
    </row>
    <row r="49" spans="1:6" x14ac:dyDescent="0.35">
      <c r="A49" s="1"/>
      <c r="B49" s="1"/>
      <c r="C49" s="1"/>
      <c r="D49" s="1"/>
      <c r="E49" s="1"/>
      <c r="F49" s="1"/>
    </row>
    <row r="50" spans="1:6" x14ac:dyDescent="0.35">
      <c r="A50" s="1"/>
      <c r="B50" s="1"/>
      <c r="C50" s="1"/>
      <c r="D50" s="1"/>
      <c r="E50" s="1"/>
      <c r="F50" s="1"/>
    </row>
  </sheetData>
  <sheetProtection algorithmName="SHA-512" hashValue="fa6lbig0UVDWUIUl+Y/DkLGT0peuoGR8FpUMB9gTfsIahgGP3R4KHn8S6x3YTJ+0W1J3gysoGee+9+t8qgQSUA==" saltValue="5wvNOEpuFumP5sYm2odfl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796875" defaultRowHeight="14.5"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cols>
  <sheetData>
    <row r="1" spans="1:5" x14ac:dyDescent="0.35">
      <c r="A1" s="1"/>
      <c r="B1" s="1"/>
      <c r="C1" s="1"/>
      <c r="D1" s="1"/>
      <c r="E1" s="1"/>
    </row>
    <row r="2" spans="1:5" x14ac:dyDescent="0.35">
      <c r="A2" s="1"/>
      <c r="B2" s="1"/>
      <c r="C2" s="1"/>
      <c r="D2" s="1"/>
      <c r="E2" s="1"/>
    </row>
    <row r="3" spans="1:5" ht="25" customHeight="1" x14ac:dyDescent="0.35">
      <c r="A3" s="1"/>
      <c r="B3" s="111" t="s">
        <v>205</v>
      </c>
      <c r="C3" s="111"/>
      <c r="D3" s="111"/>
      <c r="E3" s="1"/>
    </row>
    <row r="4" spans="1:5" x14ac:dyDescent="0.35">
      <c r="A4" s="1"/>
      <c r="B4" s="111"/>
      <c r="C4" s="111"/>
      <c r="D4" s="111"/>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254</v>
      </c>
      <c r="C8" s="28"/>
      <c r="D8" s="19"/>
      <c r="E8" s="1"/>
    </row>
    <row r="9" spans="1:5" x14ac:dyDescent="0.35">
      <c r="A9" s="1"/>
      <c r="B9" s="29" t="s">
        <v>255</v>
      </c>
      <c r="C9" s="7">
        <v>137770807.44659069</v>
      </c>
      <c r="D9" s="8" t="s">
        <v>3</v>
      </c>
      <c r="E9" s="1"/>
    </row>
    <row r="10" spans="1:5" x14ac:dyDescent="0.35">
      <c r="A10" s="1"/>
      <c r="B10" s="87" t="s">
        <v>36</v>
      </c>
      <c r="C10" s="7">
        <v>514486.08</v>
      </c>
      <c r="D10" s="8" t="s">
        <v>3</v>
      </c>
      <c r="E10" s="1"/>
    </row>
    <row r="11" spans="1:5" x14ac:dyDescent="0.35">
      <c r="A11" s="1"/>
      <c r="B11" s="87" t="s">
        <v>37</v>
      </c>
      <c r="C11" s="9">
        <v>488074.13760000002</v>
      </c>
      <c r="D11" s="8" t="s">
        <v>3</v>
      </c>
      <c r="E11" s="1"/>
    </row>
    <row r="12" spans="1:5" x14ac:dyDescent="0.35">
      <c r="A12" s="1"/>
      <c r="B12" s="87" t="s">
        <v>26</v>
      </c>
      <c r="C12" s="9">
        <v>0</v>
      </c>
      <c r="D12" s="8" t="s">
        <v>3</v>
      </c>
      <c r="E12" s="1"/>
    </row>
    <row r="13" spans="1:5" x14ac:dyDescent="0.35">
      <c r="A13" s="1"/>
      <c r="B13" s="87" t="s">
        <v>25</v>
      </c>
      <c r="C13" s="9">
        <v>0</v>
      </c>
      <c r="D13" s="8" t="s">
        <v>3</v>
      </c>
      <c r="E13" s="1"/>
    </row>
    <row r="14" spans="1:5" x14ac:dyDescent="0.35">
      <c r="A14" s="1"/>
      <c r="B14" s="87" t="s">
        <v>105</v>
      </c>
      <c r="C14" s="9">
        <v>0</v>
      </c>
      <c r="D14" s="8" t="s">
        <v>3</v>
      </c>
      <c r="E14" s="1"/>
    </row>
    <row r="15" spans="1:5" x14ac:dyDescent="0.35">
      <c r="A15" s="1"/>
      <c r="B15" s="87" t="s">
        <v>106</v>
      </c>
      <c r="C15" s="9">
        <v>0</v>
      </c>
      <c r="D15" s="8" t="s">
        <v>3</v>
      </c>
      <c r="E15" s="1"/>
    </row>
    <row r="16" spans="1:5" x14ac:dyDescent="0.35">
      <c r="A16" s="1"/>
      <c r="B16" s="87" t="s">
        <v>19</v>
      </c>
      <c r="C16" s="41">
        <v>490334.80832030927</v>
      </c>
      <c r="D16" s="8" t="s">
        <v>3</v>
      </c>
      <c r="E16" s="1"/>
    </row>
    <row r="17" spans="1:5" x14ac:dyDescent="0.35">
      <c r="A17" s="1"/>
      <c r="B17" s="87" t="s">
        <v>10</v>
      </c>
      <c r="C17" s="41">
        <v>-2052492.6337704437</v>
      </c>
      <c r="D17" s="8" t="s">
        <v>3</v>
      </c>
      <c r="E17" s="1"/>
    </row>
    <row r="18" spans="1:5" x14ac:dyDescent="0.35">
      <c r="A18" s="1"/>
      <c r="B18" s="87" t="s">
        <v>23</v>
      </c>
      <c r="C18" s="41">
        <v>-882682.6286477549</v>
      </c>
      <c r="D18" s="8" t="s">
        <v>3</v>
      </c>
      <c r="E18" s="1"/>
    </row>
    <row r="19" spans="1:5" x14ac:dyDescent="0.35">
      <c r="A19" s="1"/>
      <c r="B19" s="87" t="s">
        <v>24</v>
      </c>
      <c r="C19" s="41">
        <v>-1569546.9253520295</v>
      </c>
      <c r="D19" s="8" t="s">
        <v>3</v>
      </c>
      <c r="E19" s="47"/>
    </row>
    <row r="20" spans="1:5" x14ac:dyDescent="0.35">
      <c r="A20" s="1"/>
      <c r="B20" s="81" t="s">
        <v>21</v>
      </c>
      <c r="C20" s="10">
        <v>134758980.28474081</v>
      </c>
      <c r="D20" s="11" t="s">
        <v>3</v>
      </c>
      <c r="E20" s="1"/>
    </row>
    <row r="21" spans="1:5" x14ac:dyDescent="0.35">
      <c r="A21" s="1"/>
      <c r="B21" s="33" t="s">
        <v>12</v>
      </c>
      <c r="C21" s="28"/>
      <c r="D21" s="19"/>
      <c r="E21" s="1"/>
    </row>
    <row r="22" spans="1:5" x14ac:dyDescent="0.35">
      <c r="A22" s="1"/>
      <c r="B22" s="31" t="s">
        <v>12</v>
      </c>
      <c r="C22" s="10">
        <v>2428289.1762508801</v>
      </c>
      <c r="D22" s="11" t="s">
        <v>3</v>
      </c>
      <c r="E22" s="1"/>
    </row>
    <row r="23" spans="1:5" x14ac:dyDescent="0.35">
      <c r="A23" s="1"/>
      <c r="B23" s="33" t="s">
        <v>74</v>
      </c>
      <c r="C23" s="28"/>
      <c r="D23" s="19"/>
      <c r="E23" s="1"/>
    </row>
    <row r="24" spans="1:5" x14ac:dyDescent="0.35">
      <c r="A24" s="1"/>
      <c r="B24" s="81" t="s">
        <v>74</v>
      </c>
      <c r="C24" s="10">
        <v>0</v>
      </c>
      <c r="D24" s="11" t="s">
        <v>3</v>
      </c>
      <c r="E24" s="1"/>
    </row>
    <row r="25" spans="1:5" x14ac:dyDescent="0.35">
      <c r="A25" s="1"/>
      <c r="B25" s="44" t="s">
        <v>73</v>
      </c>
      <c r="C25" s="42"/>
      <c r="D25" s="43"/>
      <c r="E25" s="1"/>
    </row>
    <row r="26" spans="1:5" x14ac:dyDescent="0.35">
      <c r="A26" s="1"/>
      <c r="B26" s="87" t="s">
        <v>158</v>
      </c>
      <c r="C26" s="69">
        <v>0</v>
      </c>
      <c r="D26" s="8" t="s">
        <v>3</v>
      </c>
      <c r="E26" s="1"/>
    </row>
    <row r="27" spans="1:5" x14ac:dyDescent="0.35">
      <c r="A27" s="1"/>
      <c r="B27" s="87" t="s">
        <v>70</v>
      </c>
      <c r="C27" s="69">
        <v>0</v>
      </c>
      <c r="D27" s="8" t="s">
        <v>3</v>
      </c>
      <c r="E27" s="1"/>
    </row>
    <row r="28" spans="1:5" x14ac:dyDescent="0.35">
      <c r="A28" s="1"/>
      <c r="B28" s="87" t="s">
        <v>161</v>
      </c>
      <c r="C28" s="69">
        <v>0</v>
      </c>
      <c r="D28" s="8" t="s">
        <v>3</v>
      </c>
      <c r="E28" s="1"/>
    </row>
    <row r="29" spans="1:5" x14ac:dyDescent="0.35">
      <c r="A29" s="1"/>
      <c r="B29" s="87" t="s">
        <v>162</v>
      </c>
      <c r="C29" s="69">
        <v>0</v>
      </c>
      <c r="D29" s="8" t="s">
        <v>3</v>
      </c>
      <c r="E29" s="1"/>
    </row>
    <row r="30" spans="1:5" x14ac:dyDescent="0.35">
      <c r="A30" s="1"/>
      <c r="B30" s="70" t="s">
        <v>75</v>
      </c>
      <c r="C30" s="10">
        <v>0</v>
      </c>
      <c r="D30" s="11" t="s">
        <v>3</v>
      </c>
      <c r="E30" s="1"/>
    </row>
    <row r="31" spans="1:5" x14ac:dyDescent="0.35">
      <c r="A31" s="1"/>
      <c r="B31" s="33" t="s">
        <v>116</v>
      </c>
      <c r="C31" s="28"/>
      <c r="D31" s="19"/>
      <c r="E31" s="1"/>
    </row>
    <row r="32" spans="1:5" x14ac:dyDescent="0.35">
      <c r="A32" s="1"/>
      <c r="B32" s="31" t="s">
        <v>138</v>
      </c>
      <c r="C32" s="10">
        <v>0</v>
      </c>
      <c r="D32" s="11" t="s">
        <v>3</v>
      </c>
      <c r="E32" s="1"/>
    </row>
    <row r="33" spans="1:5" x14ac:dyDescent="0.35">
      <c r="A33" s="1"/>
      <c r="B33" s="33" t="s">
        <v>266</v>
      </c>
      <c r="C33" s="28"/>
      <c r="D33" s="19"/>
      <c r="E33" s="1"/>
    </row>
    <row r="34" spans="1:5" x14ac:dyDescent="0.35">
      <c r="A34" s="1"/>
      <c r="B34" s="31" t="s">
        <v>266</v>
      </c>
      <c r="C34" s="10">
        <v>0</v>
      </c>
      <c r="D34" s="11" t="s">
        <v>3</v>
      </c>
      <c r="E34" s="1"/>
    </row>
    <row r="35" spans="1:5" x14ac:dyDescent="0.35">
      <c r="A35" s="1"/>
      <c r="B35" s="30" t="s">
        <v>135</v>
      </c>
      <c r="C35" s="28"/>
      <c r="D35" s="19"/>
      <c r="E35" s="1"/>
    </row>
    <row r="36" spans="1:5" x14ac:dyDescent="0.35">
      <c r="A36" s="1"/>
      <c r="B36" s="70" t="s">
        <v>136</v>
      </c>
      <c r="C36" s="10">
        <v>-3792536.8333333302</v>
      </c>
      <c r="D36" s="11" t="s">
        <v>3</v>
      </c>
      <c r="E36" s="1"/>
    </row>
    <row r="37" spans="1:5" x14ac:dyDescent="0.35">
      <c r="A37" s="1"/>
      <c r="B37" s="33" t="s">
        <v>267</v>
      </c>
      <c r="C37" s="49">
        <v>133394732.62765835</v>
      </c>
      <c r="D37" s="30" t="s">
        <v>3</v>
      </c>
      <c r="E37" s="1"/>
    </row>
    <row r="38" spans="1:5" ht="30" customHeight="1" x14ac:dyDescent="0.35">
      <c r="A38" s="1"/>
      <c r="B38" s="112" t="s">
        <v>268</v>
      </c>
      <c r="C38" s="112"/>
      <c r="D38" s="112"/>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5WL6w1wmsC+lLonN2jj36UKKLi3KlQQNpu75JdljonHZ6mK3HRuRvttpjhQyj5pO7L6z1e/vEkuLmh2UkHkGmg==" saltValue="IzbrUVR1dQnEyuatb9ZNfQ=="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796875" defaultRowHeight="14.5" x14ac:dyDescent="0.35"/>
  <cols>
    <col min="1" max="1" width="4.7265625" style="2" customWidth="1"/>
    <col min="2" max="5" width="9.1796875" style="2"/>
    <col min="6" max="6" width="20.453125" style="2" customWidth="1"/>
    <col min="7" max="7" width="16.26953125" style="2" customWidth="1"/>
    <col min="8" max="8" width="3.453125" style="2" customWidth="1"/>
    <col min="9" max="9" width="4.7265625" style="2" customWidth="1"/>
    <col min="10" max="16384" width="9.1796875" style="2"/>
  </cols>
  <sheetData>
    <row r="1" spans="1:9" ht="15" customHeight="1" x14ac:dyDescent="0.35">
      <c r="A1" s="1"/>
      <c r="B1" s="37"/>
      <c r="C1" s="37"/>
      <c r="D1" s="37"/>
      <c r="E1" s="37"/>
      <c r="F1" s="37"/>
      <c r="G1" s="37"/>
      <c r="H1" s="37"/>
      <c r="I1" s="1"/>
    </row>
    <row r="2" spans="1:9" ht="15" customHeight="1" x14ac:dyDescent="0.35">
      <c r="A2" s="1"/>
      <c r="B2" s="111" t="s">
        <v>91</v>
      </c>
      <c r="C2" s="111"/>
      <c r="D2" s="111"/>
      <c r="E2" s="111"/>
      <c r="F2" s="111"/>
      <c r="G2" s="111"/>
      <c r="H2" s="111"/>
      <c r="I2" s="1"/>
    </row>
    <row r="3" spans="1:9" ht="28.5" customHeight="1" x14ac:dyDescent="0.35">
      <c r="A3" s="1"/>
      <c r="B3" s="111"/>
      <c r="C3" s="111"/>
      <c r="D3" s="111"/>
      <c r="E3" s="111"/>
      <c r="F3" s="111"/>
      <c r="G3" s="111"/>
      <c r="H3" s="111"/>
      <c r="I3" s="1"/>
    </row>
    <row r="4" spans="1:9" x14ac:dyDescent="0.35">
      <c r="A4" s="1"/>
      <c r="B4" s="116" t="s">
        <v>46</v>
      </c>
      <c r="C4" s="117"/>
      <c r="D4" s="117"/>
      <c r="E4" s="117"/>
      <c r="F4" s="117"/>
      <c r="G4" s="117"/>
      <c r="H4" s="118"/>
      <c r="I4" s="1"/>
    </row>
    <row r="5" spans="1:9" x14ac:dyDescent="0.35">
      <c r="A5" s="1"/>
      <c r="B5" s="119" t="s">
        <v>38</v>
      </c>
      <c r="C5" s="120"/>
      <c r="D5" s="120"/>
      <c r="E5" s="120"/>
      <c r="F5" s="121"/>
      <c r="G5" s="63">
        <v>44276674</v>
      </c>
      <c r="H5" s="14" t="s">
        <v>3</v>
      </c>
      <c r="I5" s="1"/>
    </row>
    <row r="6" spans="1:9" x14ac:dyDescent="0.35">
      <c r="A6" s="1"/>
      <c r="B6" s="113" t="s">
        <v>102</v>
      </c>
      <c r="C6" s="114"/>
      <c r="D6" s="114"/>
      <c r="E6" s="114"/>
      <c r="F6" s="115"/>
      <c r="G6" s="66">
        <v>0</v>
      </c>
      <c r="H6" s="14" t="s">
        <v>3</v>
      </c>
      <c r="I6" s="1"/>
    </row>
    <row r="7" spans="1:9" x14ac:dyDescent="0.35">
      <c r="A7" s="1"/>
      <c r="B7" s="119" t="s">
        <v>39</v>
      </c>
      <c r="C7" s="120"/>
      <c r="D7" s="120"/>
      <c r="E7" s="120"/>
      <c r="F7" s="121"/>
      <c r="G7" s="23">
        <f>SUM(G5:G6)*'Fane 15. Nøgletal'!C33</f>
        <v>885533.48</v>
      </c>
      <c r="H7" s="14" t="s">
        <v>3</v>
      </c>
      <c r="I7" s="1"/>
    </row>
    <row r="8" spans="1:9" x14ac:dyDescent="0.35">
      <c r="A8" s="1"/>
      <c r="B8" s="33"/>
      <c r="C8" s="28"/>
      <c r="D8" s="28"/>
      <c r="E8" s="28"/>
      <c r="F8" s="28"/>
      <c r="G8" s="28"/>
      <c r="H8" s="19"/>
      <c r="I8" s="1"/>
    </row>
    <row r="9" spans="1:9" x14ac:dyDescent="0.35">
      <c r="A9" s="1"/>
      <c r="B9" s="1"/>
      <c r="C9" s="1"/>
      <c r="D9" s="1"/>
      <c r="E9" s="1"/>
      <c r="F9" s="1"/>
      <c r="G9" s="1"/>
      <c r="H9" s="1"/>
      <c r="I9" s="1"/>
    </row>
    <row r="10" spans="1:9" x14ac:dyDescent="0.35">
      <c r="A10" s="1"/>
      <c r="B10" s="116" t="s">
        <v>47</v>
      </c>
      <c r="C10" s="117"/>
      <c r="D10" s="117"/>
      <c r="E10" s="117"/>
      <c r="F10" s="117"/>
      <c r="G10" s="117"/>
      <c r="H10" s="118"/>
      <c r="I10" s="1"/>
    </row>
    <row r="11" spans="1:9" x14ac:dyDescent="0.35">
      <c r="A11" s="1"/>
      <c r="B11" s="119" t="s">
        <v>40</v>
      </c>
      <c r="C11" s="120"/>
      <c r="D11" s="120"/>
      <c r="E11" s="120"/>
      <c r="F11" s="121"/>
      <c r="G11" s="23">
        <f>(G5-G7)*(1+'Fane 15. Nøgletal'!C10)</f>
        <v>44150485.479100004</v>
      </c>
      <c r="H11" s="14" t="s">
        <v>3</v>
      </c>
      <c r="I11" s="1"/>
    </row>
    <row r="12" spans="1:9" ht="15" customHeight="1" x14ac:dyDescent="0.35">
      <c r="A12" s="1"/>
      <c r="B12" s="119" t="s">
        <v>103</v>
      </c>
      <c r="C12" s="120"/>
      <c r="D12" s="120"/>
      <c r="E12" s="120"/>
      <c r="F12" s="121"/>
      <c r="G12" s="66">
        <v>-0.4778095163777471</v>
      </c>
      <c r="H12" s="14" t="s">
        <v>3</v>
      </c>
      <c r="I12" s="1"/>
    </row>
    <row r="13" spans="1:9" x14ac:dyDescent="0.35">
      <c r="A13" s="1"/>
      <c r="B13" s="113" t="s">
        <v>100</v>
      </c>
      <c r="C13" s="114"/>
      <c r="D13" s="114"/>
      <c r="E13" s="114"/>
      <c r="F13" s="115"/>
      <c r="G13" s="66">
        <v>0</v>
      </c>
      <c r="H13" s="14" t="s">
        <v>3</v>
      </c>
      <c r="I13" s="1"/>
    </row>
    <row r="14" spans="1:9" x14ac:dyDescent="0.35">
      <c r="A14" s="1"/>
      <c r="B14" s="122" t="s">
        <v>244</v>
      </c>
      <c r="C14" s="123"/>
      <c r="D14" s="123"/>
      <c r="E14" s="123"/>
      <c r="F14" s="124"/>
      <c r="G14" s="66">
        <v>0</v>
      </c>
      <c r="H14" s="14" t="s">
        <v>3</v>
      </c>
      <c r="I14" s="1"/>
    </row>
    <row r="15" spans="1:9" x14ac:dyDescent="0.35">
      <c r="A15" s="1"/>
      <c r="B15" s="119" t="s">
        <v>41</v>
      </c>
      <c r="C15" s="120"/>
      <c r="D15" s="120"/>
      <c r="E15" s="120"/>
      <c r="F15" s="121"/>
      <c r="G15" s="23">
        <f>SUM(G11:G14)*'Fane 15. Nøgletal'!C33</f>
        <v>883009.7000258097</v>
      </c>
      <c r="H15" s="14" t="s">
        <v>3</v>
      </c>
      <c r="I15" s="1"/>
    </row>
    <row r="16" spans="1:9" x14ac:dyDescent="0.35">
      <c r="A16" s="1"/>
      <c r="B16" s="33"/>
      <c r="C16" s="28"/>
      <c r="D16" s="28"/>
      <c r="E16" s="28"/>
      <c r="F16" s="28"/>
      <c r="G16" s="28"/>
      <c r="H16" s="19"/>
      <c r="I16" s="1"/>
    </row>
    <row r="17" spans="1:9" x14ac:dyDescent="0.35">
      <c r="A17" s="1"/>
      <c r="B17" s="1"/>
      <c r="C17" s="1"/>
      <c r="D17" s="1"/>
      <c r="E17" s="1"/>
      <c r="F17" s="1"/>
      <c r="G17" s="1"/>
      <c r="H17" s="1"/>
      <c r="I17" s="1"/>
    </row>
    <row r="18" spans="1:9" x14ac:dyDescent="0.35">
      <c r="A18" s="1"/>
      <c r="B18" s="116" t="s">
        <v>48</v>
      </c>
      <c r="C18" s="117"/>
      <c r="D18" s="117"/>
      <c r="E18" s="117"/>
      <c r="F18" s="117"/>
      <c r="G18" s="117"/>
      <c r="H18" s="118"/>
      <c r="I18" s="1"/>
    </row>
    <row r="19" spans="1:9" x14ac:dyDescent="0.35">
      <c r="A19" s="1"/>
      <c r="B19" s="119" t="s">
        <v>42</v>
      </c>
      <c r="C19" s="120"/>
      <c r="D19" s="120"/>
      <c r="E19" s="120"/>
      <c r="F19" s="121"/>
      <c r="G19" s="23">
        <f>(SUM(G11:G12,G14)-(G15))*(1+'Fane 15. Nøgletal'!C10)</f>
        <v>44024656.119036809</v>
      </c>
      <c r="H19" s="14" t="s">
        <v>3</v>
      </c>
      <c r="I19" s="1"/>
    </row>
    <row r="20" spans="1:9" x14ac:dyDescent="0.35">
      <c r="A20" s="1"/>
      <c r="B20" s="122" t="s">
        <v>245</v>
      </c>
      <c r="C20" s="123"/>
      <c r="D20" s="123"/>
      <c r="E20" s="123"/>
      <c r="F20" s="124"/>
      <c r="G20" s="66">
        <v>0</v>
      </c>
      <c r="H20" s="14" t="s">
        <v>3</v>
      </c>
      <c r="I20" s="1"/>
    </row>
    <row r="21" spans="1:9" x14ac:dyDescent="0.35">
      <c r="A21" s="1"/>
      <c r="B21" s="119" t="s">
        <v>43</v>
      </c>
      <c r="C21" s="120"/>
      <c r="D21" s="120"/>
      <c r="E21" s="120"/>
      <c r="F21" s="121"/>
      <c r="G21" s="23">
        <f>SUM(G19:G20)*'Fane 15. Nøgletal'!C33</f>
        <v>880493.12238073617</v>
      </c>
      <c r="H21" s="14" t="s">
        <v>3</v>
      </c>
      <c r="I21" s="1"/>
    </row>
    <row r="22" spans="1:9" x14ac:dyDescent="0.35">
      <c r="A22" s="1"/>
      <c r="B22" s="33"/>
      <c r="C22" s="28"/>
      <c r="D22" s="28"/>
      <c r="E22" s="28"/>
      <c r="F22" s="28"/>
      <c r="G22" s="28"/>
      <c r="H22" s="19"/>
      <c r="I22" s="1"/>
    </row>
    <row r="23" spans="1:9" x14ac:dyDescent="0.35">
      <c r="A23" s="1"/>
      <c r="B23" s="1"/>
      <c r="C23" s="1"/>
      <c r="D23" s="1"/>
      <c r="E23" s="1"/>
      <c r="F23" s="1"/>
      <c r="G23" s="1"/>
      <c r="H23" s="1"/>
      <c r="I23" s="1"/>
    </row>
    <row r="24" spans="1:9" x14ac:dyDescent="0.35">
      <c r="A24" s="1"/>
      <c r="B24" s="116" t="s">
        <v>49</v>
      </c>
      <c r="C24" s="117"/>
      <c r="D24" s="117"/>
      <c r="E24" s="117"/>
      <c r="F24" s="117"/>
      <c r="G24" s="117"/>
      <c r="H24" s="118"/>
      <c r="I24" s="1"/>
    </row>
    <row r="25" spans="1:9" x14ac:dyDescent="0.35">
      <c r="A25" s="1"/>
      <c r="B25" s="119" t="s">
        <v>44</v>
      </c>
      <c r="C25" s="120"/>
      <c r="D25" s="120"/>
      <c r="E25" s="120"/>
      <c r="F25" s="121"/>
      <c r="G25" s="23">
        <f>(G19+G20-G21)*(1+'Fane 15. Nøgletal'!C12)</f>
        <v>43994103.007690199</v>
      </c>
      <c r="H25" s="14" t="s">
        <v>3</v>
      </c>
      <c r="I25" s="1"/>
    </row>
    <row r="26" spans="1:9" x14ac:dyDescent="0.35">
      <c r="A26" s="1"/>
      <c r="B26" s="122" t="s">
        <v>246</v>
      </c>
      <c r="C26" s="123"/>
      <c r="D26" s="123"/>
      <c r="E26" s="123"/>
      <c r="F26" s="124"/>
      <c r="G26" s="66">
        <v>109683.08646174001</v>
      </c>
      <c r="H26" s="14" t="s">
        <v>3</v>
      </c>
      <c r="I26" s="1"/>
    </row>
    <row r="27" spans="1:9" x14ac:dyDescent="0.35">
      <c r="A27" s="1"/>
      <c r="B27" s="119" t="s">
        <v>45</v>
      </c>
      <c r="C27" s="120"/>
      <c r="D27" s="120"/>
      <c r="E27" s="120"/>
      <c r="F27" s="121"/>
      <c r="G27" s="23">
        <f>(G25+G26)*'Fane 15. Nøgletal'!C33</f>
        <v>882075.72188303876</v>
      </c>
      <c r="H27" s="14" t="s">
        <v>3</v>
      </c>
      <c r="I27" s="1"/>
    </row>
    <row r="28" spans="1:9" x14ac:dyDescent="0.35">
      <c r="A28" s="1"/>
      <c r="B28" s="33"/>
      <c r="C28" s="28"/>
      <c r="D28" s="28"/>
      <c r="E28" s="28"/>
      <c r="F28" s="28"/>
      <c r="G28" s="28"/>
      <c r="H28" s="19"/>
      <c r="I28" s="1"/>
    </row>
    <row r="29" spans="1:9" x14ac:dyDescent="0.35">
      <c r="A29" s="1"/>
      <c r="B29" s="1"/>
      <c r="C29" s="1"/>
      <c r="D29" s="1"/>
      <c r="E29" s="1"/>
      <c r="F29" s="1"/>
      <c r="G29" s="1"/>
      <c r="H29" s="1"/>
      <c r="I29" s="1"/>
    </row>
    <row r="30" spans="1:9" x14ac:dyDescent="0.35">
      <c r="A30" s="1"/>
      <c r="B30" s="116" t="s">
        <v>52</v>
      </c>
      <c r="C30" s="117"/>
      <c r="D30" s="117"/>
      <c r="E30" s="117"/>
      <c r="F30" s="117"/>
      <c r="G30" s="117"/>
      <c r="H30" s="118"/>
      <c r="I30" s="1"/>
    </row>
    <row r="31" spans="1:9" x14ac:dyDescent="0.35">
      <c r="A31" s="1"/>
      <c r="B31" s="119" t="s">
        <v>53</v>
      </c>
      <c r="C31" s="120"/>
      <c r="D31" s="120"/>
      <c r="E31" s="120"/>
      <c r="F31" s="121"/>
      <c r="G31" s="23">
        <f>(G25+G26-G27)*(1+'Fane 15. Nøgletal'!C12)</f>
        <v>44073178.066602603</v>
      </c>
      <c r="H31" s="14" t="s">
        <v>3</v>
      </c>
      <c r="I31" s="1"/>
    </row>
    <row r="32" spans="1:9" x14ac:dyDescent="0.35">
      <c r="A32" s="1"/>
      <c r="B32" s="119" t="s">
        <v>243</v>
      </c>
      <c r="C32" s="120"/>
      <c r="D32" s="120"/>
      <c r="E32" s="120"/>
      <c r="F32" s="121"/>
      <c r="G32" s="63">
        <v>397104.88489559997</v>
      </c>
      <c r="H32" s="14" t="s">
        <v>3</v>
      </c>
      <c r="I32" s="1"/>
    </row>
    <row r="33" spans="1:9" x14ac:dyDescent="0.35">
      <c r="A33" s="1"/>
      <c r="B33" s="119" t="s">
        <v>54</v>
      </c>
      <c r="C33" s="120"/>
      <c r="D33" s="120"/>
      <c r="E33" s="120"/>
      <c r="F33" s="121"/>
      <c r="G33" s="23">
        <f>(G31+G32)*'Fane 15. Nøgletal'!C33</f>
        <v>889405.65902996412</v>
      </c>
      <c r="H33" s="14" t="s">
        <v>3</v>
      </c>
      <c r="I33" s="1"/>
    </row>
    <row r="34" spans="1:9" x14ac:dyDescent="0.35">
      <c r="A34" s="1"/>
      <c r="B34" s="33"/>
      <c r="C34" s="28"/>
      <c r="D34" s="28"/>
      <c r="E34" s="28"/>
      <c r="F34" s="28"/>
      <c r="G34" s="28"/>
      <c r="H34" s="19"/>
      <c r="I34" s="1"/>
    </row>
    <row r="35" spans="1:9" x14ac:dyDescent="0.35">
      <c r="A35" s="1"/>
      <c r="B35" s="1"/>
      <c r="C35" s="1"/>
      <c r="D35" s="1"/>
      <c r="E35" s="1"/>
      <c r="F35" s="1"/>
      <c r="G35" s="1"/>
      <c r="H35" s="1"/>
      <c r="I35" s="1"/>
    </row>
    <row r="36" spans="1:9" x14ac:dyDescent="0.35">
      <c r="A36" s="1"/>
      <c r="B36" s="116" t="s">
        <v>126</v>
      </c>
      <c r="C36" s="117"/>
      <c r="D36" s="117"/>
      <c r="E36" s="117"/>
      <c r="F36" s="117"/>
      <c r="G36" s="117"/>
      <c r="H36" s="118"/>
      <c r="I36" s="1"/>
    </row>
    <row r="37" spans="1:9" x14ac:dyDescent="0.35">
      <c r="A37" s="1"/>
      <c r="B37" s="119" t="s">
        <v>68</v>
      </c>
      <c r="C37" s="120"/>
      <c r="D37" s="120"/>
      <c r="E37" s="120"/>
      <c r="F37" s="121"/>
      <c r="G37" s="23">
        <f>(G31+G32-G33)*(1+'Fane 15. Nøgletal'!C14)</f>
        <v>43724694.187533394</v>
      </c>
      <c r="H37" s="14" t="s">
        <v>3</v>
      </c>
      <c r="I37" s="1"/>
    </row>
    <row r="38" spans="1:9" x14ac:dyDescent="0.35">
      <c r="A38" s="1"/>
      <c r="B38" s="119" t="s">
        <v>242</v>
      </c>
      <c r="C38" s="120"/>
      <c r="D38" s="120"/>
      <c r="E38" s="120"/>
      <c r="F38" s="121"/>
      <c r="G38" s="63">
        <v>620120.62556272</v>
      </c>
      <c r="H38" s="14" t="s">
        <v>3</v>
      </c>
      <c r="I38" s="1"/>
    </row>
    <row r="39" spans="1:9" x14ac:dyDescent="0.35">
      <c r="A39" s="1"/>
      <c r="B39" s="119" t="s">
        <v>128</v>
      </c>
      <c r="C39" s="120"/>
      <c r="D39" s="120"/>
      <c r="E39" s="120"/>
      <c r="F39" s="121"/>
      <c r="G39" s="23">
        <f>(G37+G38)*'Fane 15. Nøgletal'!C33</f>
        <v>886896.29626192234</v>
      </c>
      <c r="H39" s="14" t="s">
        <v>3</v>
      </c>
      <c r="I39" s="1"/>
    </row>
    <row r="40" spans="1:9" x14ac:dyDescent="0.35">
      <c r="A40" s="1"/>
      <c r="B40" s="33"/>
      <c r="C40" s="28"/>
      <c r="D40" s="28"/>
      <c r="E40" s="28"/>
      <c r="F40" s="28"/>
      <c r="G40" s="28"/>
      <c r="H40" s="19"/>
      <c r="I40" s="1"/>
    </row>
    <row r="41" spans="1:9" x14ac:dyDescent="0.35">
      <c r="A41" s="1"/>
      <c r="B41" s="1"/>
      <c r="C41" s="1"/>
      <c r="D41" s="1"/>
      <c r="E41" s="1"/>
      <c r="F41" s="1"/>
      <c r="G41" s="1"/>
      <c r="H41" s="1"/>
      <c r="I41" s="1"/>
    </row>
    <row r="42" spans="1:9" x14ac:dyDescent="0.35">
      <c r="A42" s="1"/>
      <c r="B42" s="116" t="s">
        <v>127</v>
      </c>
      <c r="C42" s="117"/>
      <c r="D42" s="117"/>
      <c r="E42" s="117"/>
      <c r="F42" s="117"/>
      <c r="G42" s="117"/>
      <c r="H42" s="118"/>
      <c r="I42" s="1"/>
    </row>
    <row r="43" spans="1:9" x14ac:dyDescent="0.35">
      <c r="A43" s="1"/>
      <c r="B43" s="119" t="s">
        <v>155</v>
      </c>
      <c r="C43" s="120"/>
      <c r="D43" s="120"/>
      <c r="E43" s="120"/>
      <c r="F43" s="121"/>
      <c r="G43" s="23">
        <f>(G37+G38-G39)*(1+'Fane 15. Nøgletal'!C14)</f>
        <v>43601329.647939749</v>
      </c>
      <c r="H43" s="14" t="s">
        <v>3</v>
      </c>
      <c r="I43" s="1"/>
    </row>
    <row r="44" spans="1:9" x14ac:dyDescent="0.35">
      <c r="A44" s="1"/>
      <c r="B44" s="125" t="s">
        <v>157</v>
      </c>
      <c r="C44" s="126"/>
      <c r="D44" s="126"/>
      <c r="E44" s="126"/>
      <c r="F44" s="127"/>
      <c r="G44" s="45">
        <v>532801.78444800002</v>
      </c>
      <c r="H44" s="14" t="s">
        <v>3</v>
      </c>
      <c r="I44" s="1"/>
    </row>
    <row r="45" spans="1:9" x14ac:dyDescent="0.35">
      <c r="A45" s="1"/>
      <c r="B45" s="119" t="s">
        <v>129</v>
      </c>
      <c r="C45" s="120"/>
      <c r="D45" s="120"/>
      <c r="E45" s="120"/>
      <c r="F45" s="121"/>
      <c r="G45" s="23">
        <f>SUM(G43:G44)*'Fane 15. Nøgletal'!C33</f>
        <v>882682.6286477549</v>
      </c>
      <c r="H45" s="14" t="s">
        <v>3</v>
      </c>
      <c r="I45" s="1"/>
    </row>
    <row r="46" spans="1:9" x14ac:dyDescent="0.35">
      <c r="A46" s="1"/>
      <c r="B46" s="33"/>
      <c r="C46" s="28"/>
      <c r="D46" s="28"/>
      <c r="E46" s="28"/>
      <c r="F46" s="28"/>
      <c r="G46" s="28"/>
      <c r="H46" s="19"/>
      <c r="I46" s="1"/>
    </row>
    <row r="47" spans="1:9" x14ac:dyDescent="0.35">
      <c r="A47" s="1"/>
      <c r="B47" s="1"/>
      <c r="C47" s="1"/>
      <c r="D47" s="1"/>
      <c r="E47" s="1"/>
      <c r="F47" s="1"/>
      <c r="G47" s="1"/>
      <c r="H47" s="1"/>
      <c r="I47" s="1"/>
    </row>
    <row r="48" spans="1:9" x14ac:dyDescent="0.35">
      <c r="A48" s="1"/>
      <c r="B48" s="1"/>
      <c r="C48" s="1"/>
      <c r="D48" s="1"/>
      <c r="E48" s="1"/>
      <c r="F48" s="1"/>
      <c r="G48" s="46"/>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16" t="s">
        <v>192</v>
      </c>
      <c r="C51" s="117"/>
      <c r="D51" s="117"/>
      <c r="E51" s="117"/>
      <c r="F51" s="117"/>
      <c r="G51" s="117"/>
      <c r="H51" s="118"/>
      <c r="I51" s="1"/>
    </row>
    <row r="52" spans="1:9" x14ac:dyDescent="0.35">
      <c r="A52" s="1"/>
      <c r="B52" s="119" t="s">
        <v>154</v>
      </c>
      <c r="C52" s="120"/>
      <c r="D52" s="120"/>
      <c r="E52" s="120"/>
      <c r="F52" s="121"/>
      <c r="G52" s="23">
        <f>(G43+G44-G45)*(1+'Fane 15. Nøgletal'!C16)</f>
        <v>46746165.867082186</v>
      </c>
      <c r="H52" s="14" t="s">
        <v>3</v>
      </c>
      <c r="I52" s="1"/>
    </row>
    <row r="53" spans="1:9" x14ac:dyDescent="0.35">
      <c r="A53" s="1"/>
      <c r="B53" s="77" t="s">
        <v>194</v>
      </c>
      <c r="C53" s="78"/>
      <c r="D53" s="78"/>
      <c r="E53" s="78"/>
      <c r="F53" s="79"/>
      <c r="G53" s="23">
        <f>('Fane 2.1. Økonomisk ramme 2024'!C10+'Fane 2.1. Økonomisk ramme 2024'!C12+'Fane 2.1. Økonomisk ramme 2024'!C14)*(1+'Fane 15. Nøgletal'!C16)</f>
        <v>819513.49680703995</v>
      </c>
      <c r="H53" s="14" t="s">
        <v>3</v>
      </c>
      <c r="I53" s="1"/>
    </row>
    <row r="54" spans="1:9" x14ac:dyDescent="0.35">
      <c r="A54" s="1"/>
      <c r="B54" s="119" t="s">
        <v>210</v>
      </c>
      <c r="C54" s="120"/>
      <c r="D54" s="120"/>
      <c r="E54" s="120"/>
      <c r="F54" s="121"/>
      <c r="G54" s="23">
        <f>(G52)*'Fane 15. Nøgletal'!C33+(G53)*'Fane 15. Nøgletal'!C33</f>
        <v>951313.58727778448</v>
      </c>
      <c r="H54" s="14" t="s">
        <v>3</v>
      </c>
      <c r="I54" s="1"/>
    </row>
    <row r="55" spans="1:9" x14ac:dyDescent="0.35">
      <c r="A55" s="1"/>
      <c r="B55" s="33"/>
      <c r="C55" s="28"/>
      <c r="D55" s="28"/>
      <c r="E55" s="28"/>
      <c r="F55" s="28"/>
      <c r="G55" s="28"/>
      <c r="H55" s="19"/>
      <c r="I55" s="1"/>
    </row>
    <row r="56" spans="1:9" x14ac:dyDescent="0.35">
      <c r="A56" s="1"/>
      <c r="B56" s="1"/>
      <c r="C56" s="1"/>
      <c r="D56" s="1"/>
      <c r="E56" s="1"/>
      <c r="F56" s="1"/>
      <c r="G56" s="1"/>
      <c r="H56" s="1"/>
      <c r="I56" s="1"/>
    </row>
    <row r="57" spans="1:9" x14ac:dyDescent="0.35">
      <c r="A57" s="1"/>
      <c r="B57" s="116" t="s">
        <v>193</v>
      </c>
      <c r="C57" s="117"/>
      <c r="D57" s="117"/>
      <c r="E57" s="117"/>
      <c r="F57" s="117"/>
      <c r="G57" s="117"/>
      <c r="H57" s="118"/>
      <c r="I57" s="1"/>
    </row>
    <row r="58" spans="1:9" x14ac:dyDescent="0.35">
      <c r="A58" s="1"/>
      <c r="B58" s="77" t="s">
        <v>212</v>
      </c>
      <c r="C58" s="78"/>
      <c r="D58" s="78"/>
      <c r="E58" s="78"/>
      <c r="F58" s="79"/>
      <c r="G58" s="23">
        <f>(G52+G53-G54)*(1+'Fane 15. Nøgletal'!C16)</f>
        <v>50380806.531361647</v>
      </c>
      <c r="H58" s="14" t="s">
        <v>3</v>
      </c>
      <c r="I58" s="1"/>
    </row>
    <row r="59" spans="1:9" x14ac:dyDescent="0.35">
      <c r="A59" s="1"/>
      <c r="B59" s="77" t="s">
        <v>211</v>
      </c>
      <c r="C59" s="78"/>
      <c r="D59" s="78"/>
      <c r="E59" s="78"/>
      <c r="F59" s="79"/>
      <c r="G59" s="23">
        <f>(G58)*'Fane 15. Nøgletal'!C33</f>
        <v>1007616.130627233</v>
      </c>
      <c r="H59" s="14" t="s">
        <v>3</v>
      </c>
      <c r="I59" s="1"/>
    </row>
    <row r="60" spans="1:9" x14ac:dyDescent="0.35">
      <c r="A60" s="1"/>
      <c r="B60" s="33"/>
      <c r="C60" s="28"/>
      <c r="D60" s="28"/>
      <c r="E60" s="28"/>
      <c r="F60" s="28"/>
      <c r="G60" s="28"/>
      <c r="H60" s="19"/>
      <c r="I60" s="1"/>
    </row>
    <row r="61" spans="1:9" x14ac:dyDescent="0.35">
      <c r="A61" s="1"/>
      <c r="B61" s="1"/>
      <c r="C61" s="1"/>
      <c r="D61" s="1"/>
      <c r="E61" s="1"/>
      <c r="F61" s="1"/>
      <c r="G61" s="1"/>
      <c r="H61" s="1"/>
      <c r="I61" s="1"/>
    </row>
    <row r="62" spans="1:9" x14ac:dyDescent="0.35">
      <c r="A62" s="1"/>
      <c r="B62" s="116" t="s">
        <v>256</v>
      </c>
      <c r="C62" s="117"/>
      <c r="D62" s="117"/>
      <c r="E62" s="117"/>
      <c r="F62" s="117"/>
      <c r="G62" s="117"/>
      <c r="H62" s="118"/>
      <c r="I62" s="1"/>
    </row>
    <row r="63" spans="1:9" x14ac:dyDescent="0.35">
      <c r="A63" s="1"/>
      <c r="B63" s="77" t="s">
        <v>213</v>
      </c>
      <c r="C63" s="78"/>
      <c r="D63" s="78"/>
      <c r="E63" s="78"/>
      <c r="F63" s="79"/>
      <c r="G63" s="23">
        <f>(G58-G59)*(1+'Fane 15. Nøgletal'!C16)</f>
        <v>53362544.185113758</v>
      </c>
      <c r="H63" s="14" t="s">
        <v>3</v>
      </c>
      <c r="I63" s="1"/>
    </row>
    <row r="64" spans="1:9" x14ac:dyDescent="0.35">
      <c r="A64" s="1"/>
      <c r="B64" s="77" t="s">
        <v>214</v>
      </c>
      <c r="C64" s="78"/>
      <c r="D64" s="78"/>
      <c r="E64" s="78"/>
      <c r="F64" s="79"/>
      <c r="G64" s="23">
        <f>(G63)*'Fane 15. Nøgletal'!C33</f>
        <v>1067250.8837022751</v>
      </c>
      <c r="H64" s="14" t="s">
        <v>3</v>
      </c>
      <c r="I64" s="1"/>
    </row>
    <row r="65" spans="1:9" x14ac:dyDescent="0.35">
      <c r="A65" s="1"/>
      <c r="B65" s="33"/>
      <c r="C65" s="28"/>
      <c r="D65" s="28"/>
      <c r="E65" s="28"/>
      <c r="F65" s="28"/>
      <c r="G65" s="28"/>
      <c r="H65" s="19"/>
      <c r="I65" s="1"/>
    </row>
    <row r="66" spans="1:9" x14ac:dyDescent="0.35">
      <c r="A66" s="1"/>
      <c r="B66" s="1"/>
      <c r="C66" s="1"/>
      <c r="D66" s="1"/>
      <c r="E66" s="1"/>
      <c r="F66" s="1"/>
      <c r="G66" s="1"/>
      <c r="H66" s="1"/>
      <c r="I66" s="1"/>
    </row>
    <row r="67" spans="1:9" x14ac:dyDescent="0.35">
      <c r="A67" s="1"/>
      <c r="B67" s="116" t="s">
        <v>257</v>
      </c>
      <c r="C67" s="117"/>
      <c r="D67" s="117"/>
      <c r="E67" s="117"/>
      <c r="F67" s="117"/>
      <c r="G67" s="117"/>
      <c r="H67" s="118"/>
      <c r="I67" s="1"/>
    </row>
    <row r="68" spans="1:9" x14ac:dyDescent="0.35">
      <c r="A68" s="1"/>
      <c r="B68" s="77" t="s">
        <v>213</v>
      </c>
      <c r="C68" s="78"/>
      <c r="D68" s="78"/>
      <c r="E68" s="78"/>
      <c r="F68" s="79"/>
      <c r="G68" s="23">
        <f>(G63-G64)*(1+'Fane 15. Nøgletal'!C16)</f>
        <v>56520753.00016553</v>
      </c>
      <c r="H68" s="14" t="s">
        <v>3</v>
      </c>
      <c r="I68" s="1"/>
    </row>
    <row r="69" spans="1:9" x14ac:dyDescent="0.35">
      <c r="A69" s="1"/>
      <c r="B69" s="77" t="s">
        <v>214</v>
      </c>
      <c r="C69" s="78"/>
      <c r="D69" s="78"/>
      <c r="E69" s="78"/>
      <c r="F69" s="79"/>
      <c r="G69" s="23">
        <f>(G68)*'Fane 15. Nøgletal'!C33</f>
        <v>1130415.0600033107</v>
      </c>
      <c r="H69" s="14" t="s">
        <v>3</v>
      </c>
      <c r="I69" s="1"/>
    </row>
    <row r="70" spans="1:9" x14ac:dyDescent="0.35">
      <c r="A70" s="1"/>
      <c r="B70" s="33"/>
      <c r="C70" s="28"/>
      <c r="D70" s="28"/>
      <c r="E70" s="28"/>
      <c r="F70" s="28"/>
      <c r="G70" s="28"/>
      <c r="H70" s="19"/>
      <c r="I70" s="1"/>
    </row>
    <row r="71" spans="1:9" x14ac:dyDescent="0.35">
      <c r="A71" s="1"/>
      <c r="B71" s="1"/>
      <c r="C71" s="1"/>
      <c r="D71" s="1"/>
      <c r="E71" s="1"/>
      <c r="F71" s="1"/>
      <c r="G71" s="1"/>
      <c r="H71" s="1"/>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61"/>
      <c r="B74" s="61"/>
      <c r="C74" s="61"/>
      <c r="D74" s="61"/>
      <c r="E74" s="61"/>
      <c r="F74" s="61"/>
      <c r="G74" s="61"/>
      <c r="H74" s="61"/>
      <c r="I74" s="61"/>
    </row>
    <row r="75" spans="1:9" x14ac:dyDescent="0.35">
      <c r="A75" s="61"/>
      <c r="B75" s="61"/>
      <c r="C75" s="61"/>
      <c r="D75" s="61"/>
      <c r="E75" s="61"/>
      <c r="F75" s="61"/>
      <c r="G75" s="61"/>
      <c r="H75" s="61"/>
      <c r="I75" s="61"/>
    </row>
    <row r="76" spans="1:9" x14ac:dyDescent="0.35">
      <c r="A76" s="61"/>
      <c r="B76" s="61"/>
      <c r="C76" s="61"/>
      <c r="D76" s="61"/>
      <c r="E76" s="61"/>
      <c r="F76" s="61"/>
      <c r="G76" s="61"/>
      <c r="H76" s="61"/>
      <c r="I76" s="61"/>
    </row>
    <row r="77" spans="1:9" x14ac:dyDescent="0.35">
      <c r="A77" s="61"/>
      <c r="B77" s="61"/>
      <c r="C77" s="61"/>
      <c r="D77" s="61"/>
      <c r="E77" s="61"/>
      <c r="F77" s="61"/>
      <c r="G77" s="61"/>
      <c r="H77" s="61"/>
      <c r="I77" s="61"/>
    </row>
    <row r="78" spans="1:9" x14ac:dyDescent="0.35">
      <c r="A78" s="61"/>
      <c r="B78" s="61"/>
      <c r="C78" s="61"/>
      <c r="D78" s="61"/>
      <c r="E78" s="61"/>
      <c r="F78" s="61"/>
      <c r="G78" s="61"/>
      <c r="H78" s="61"/>
      <c r="I78" s="61"/>
    </row>
    <row r="79" spans="1:9" x14ac:dyDescent="0.35">
      <c r="A79" s="61"/>
      <c r="B79" s="61"/>
      <c r="C79" s="61"/>
      <c r="D79" s="61"/>
      <c r="E79" s="61"/>
      <c r="F79" s="61"/>
      <c r="G79" s="61"/>
      <c r="H79" s="61"/>
      <c r="I79" s="61"/>
    </row>
    <row r="80" spans="1:9" x14ac:dyDescent="0.35">
      <c r="A80" s="61"/>
      <c r="B80" s="61"/>
      <c r="C80" s="61"/>
      <c r="D80" s="61"/>
      <c r="E80" s="61"/>
      <c r="F80" s="61"/>
      <c r="G80" s="61"/>
      <c r="H80" s="61"/>
      <c r="I80" s="61"/>
    </row>
    <row r="81" spans="1:9" x14ac:dyDescent="0.35">
      <c r="A81" s="61"/>
      <c r="B81" s="61"/>
      <c r="C81" s="61"/>
      <c r="D81" s="61"/>
      <c r="E81" s="61"/>
      <c r="F81" s="61"/>
      <c r="G81" s="61"/>
      <c r="H81" s="61"/>
      <c r="I81" s="61"/>
    </row>
    <row r="82" spans="1:9" x14ac:dyDescent="0.35">
      <c r="A82" s="61"/>
      <c r="B82" s="61"/>
      <c r="C82" s="61"/>
      <c r="D82" s="61"/>
      <c r="E82" s="61"/>
      <c r="F82" s="61"/>
      <c r="G82" s="61"/>
      <c r="H82" s="61"/>
      <c r="I82" s="61"/>
    </row>
    <row r="83" spans="1:9" x14ac:dyDescent="0.35">
      <c r="A83" s="61"/>
      <c r="B83" s="61"/>
      <c r="C83" s="61"/>
      <c r="D83" s="61"/>
      <c r="E83" s="61"/>
      <c r="F83" s="61"/>
      <c r="G83" s="61"/>
      <c r="H83" s="61"/>
      <c r="I83" s="61"/>
    </row>
    <row r="84" spans="1:9" x14ac:dyDescent="0.35">
      <c r="A84" s="61"/>
      <c r="B84" s="61"/>
      <c r="C84" s="61"/>
      <c r="D84" s="61"/>
      <c r="E84" s="61"/>
      <c r="F84" s="61"/>
      <c r="G84" s="61"/>
      <c r="H84" s="61"/>
      <c r="I84" s="61"/>
    </row>
    <row r="85" spans="1:9" x14ac:dyDescent="0.35">
      <c r="A85" s="61"/>
      <c r="B85" s="61"/>
      <c r="C85" s="61"/>
      <c r="D85" s="61"/>
      <c r="E85" s="61"/>
      <c r="F85" s="61"/>
      <c r="G85" s="61"/>
      <c r="H85" s="61"/>
      <c r="I85" s="61"/>
    </row>
    <row r="86" spans="1:9" x14ac:dyDescent="0.35">
      <c r="A86" s="61"/>
      <c r="B86" s="61"/>
      <c r="C86" s="61"/>
      <c r="D86" s="61"/>
      <c r="E86" s="61"/>
      <c r="F86" s="61"/>
      <c r="G86" s="61"/>
      <c r="H86" s="61"/>
      <c r="I86" s="61"/>
    </row>
    <row r="87" spans="1:9" x14ac:dyDescent="0.35">
      <c r="A87" s="61"/>
      <c r="B87" s="61"/>
      <c r="C87" s="61"/>
      <c r="D87" s="61"/>
      <c r="E87" s="61"/>
      <c r="F87" s="61"/>
      <c r="G87" s="61"/>
      <c r="H87" s="61"/>
      <c r="I87" s="61"/>
    </row>
    <row r="88" spans="1:9" x14ac:dyDescent="0.35">
      <c r="A88" s="61"/>
      <c r="B88" s="61"/>
      <c r="C88" s="61"/>
      <c r="D88" s="61"/>
      <c r="E88" s="61"/>
      <c r="F88" s="61"/>
      <c r="G88" s="61"/>
      <c r="H88" s="61"/>
      <c r="I88" s="61"/>
    </row>
    <row r="89" spans="1:9" x14ac:dyDescent="0.35">
      <c r="A89" s="61"/>
      <c r="B89" s="61"/>
      <c r="C89" s="61"/>
      <c r="D89" s="61"/>
      <c r="E89" s="61"/>
      <c r="F89" s="61"/>
      <c r="G89" s="61"/>
      <c r="H89" s="61"/>
      <c r="I89" s="61"/>
    </row>
    <row r="90" spans="1:9" x14ac:dyDescent="0.35">
      <c r="A90" s="61"/>
      <c r="B90" s="61"/>
      <c r="C90" s="61"/>
      <c r="D90" s="61"/>
      <c r="E90" s="61"/>
      <c r="F90" s="61"/>
      <c r="G90" s="61"/>
      <c r="H90" s="61"/>
      <c r="I90" s="61"/>
    </row>
    <row r="91" spans="1:9" x14ac:dyDescent="0.35">
      <c r="A91" s="61"/>
      <c r="B91" s="61"/>
      <c r="C91" s="61"/>
      <c r="D91" s="61"/>
      <c r="E91" s="61"/>
      <c r="F91" s="61"/>
      <c r="G91" s="61"/>
      <c r="H91" s="61"/>
      <c r="I91" s="61"/>
    </row>
    <row r="92" spans="1:9" x14ac:dyDescent="0.35">
      <c r="A92" s="61"/>
      <c r="B92" s="61"/>
      <c r="C92" s="61"/>
      <c r="D92" s="61"/>
      <c r="E92" s="61"/>
      <c r="F92" s="61"/>
      <c r="G92" s="61"/>
      <c r="H92" s="61"/>
      <c r="I92" s="61"/>
    </row>
    <row r="93" spans="1:9" x14ac:dyDescent="0.35">
      <c r="A93" s="61"/>
      <c r="B93" s="61"/>
      <c r="C93" s="61"/>
      <c r="D93" s="61"/>
      <c r="E93" s="61"/>
      <c r="F93" s="61"/>
      <c r="G93" s="61"/>
      <c r="H93" s="61"/>
      <c r="I93" s="61"/>
    </row>
    <row r="94" spans="1:9" x14ac:dyDescent="0.35">
      <c r="A94" s="61"/>
      <c r="B94" s="61"/>
      <c r="C94" s="61"/>
      <c r="D94" s="61"/>
      <c r="E94" s="61"/>
      <c r="F94" s="61"/>
      <c r="G94" s="61"/>
      <c r="H94" s="61"/>
      <c r="I94" s="61"/>
    </row>
    <row r="95" spans="1:9" x14ac:dyDescent="0.35">
      <c r="A95" s="61"/>
      <c r="B95" s="61"/>
      <c r="C95" s="61"/>
      <c r="D95" s="61"/>
      <c r="E95" s="61"/>
      <c r="F95" s="61"/>
      <c r="G95" s="61"/>
      <c r="H95" s="61"/>
      <c r="I95" s="61"/>
    </row>
    <row r="96" spans="1:9" x14ac:dyDescent="0.35">
      <c r="A96" s="61"/>
      <c r="B96" s="61"/>
      <c r="C96" s="61"/>
      <c r="D96" s="61"/>
      <c r="E96" s="61"/>
      <c r="F96" s="61"/>
      <c r="G96" s="61"/>
      <c r="H96" s="61"/>
      <c r="I96" s="61"/>
    </row>
    <row r="97" spans="1:9" x14ac:dyDescent="0.35">
      <c r="A97" s="61"/>
      <c r="B97" s="61"/>
      <c r="C97" s="61"/>
      <c r="D97" s="61"/>
      <c r="E97" s="61"/>
      <c r="F97" s="61"/>
      <c r="G97" s="61"/>
      <c r="H97" s="61"/>
      <c r="I97" s="61"/>
    </row>
    <row r="98" spans="1:9" x14ac:dyDescent="0.35">
      <c r="A98" s="61"/>
      <c r="B98" s="61"/>
      <c r="C98" s="61"/>
      <c r="D98" s="61"/>
      <c r="E98" s="61"/>
      <c r="F98" s="61"/>
      <c r="G98" s="61"/>
      <c r="H98" s="61"/>
      <c r="I98" s="61"/>
    </row>
    <row r="99" spans="1:9" x14ac:dyDescent="0.35">
      <c r="A99" s="61"/>
      <c r="B99" s="61"/>
      <c r="C99" s="61"/>
      <c r="D99" s="61"/>
      <c r="E99" s="61"/>
      <c r="F99" s="61"/>
      <c r="G99" s="61"/>
      <c r="H99" s="61"/>
      <c r="I99" s="61"/>
    </row>
  </sheetData>
  <sheetProtection algorithmName="SHA-512" hashValue="r3S0UVCX4L/wX8Ut5ZFgERbJYq19yS4qrM2gZH03BL11fLJUTl1D+zRybfIOe17VeZU3UI2PdPZZPvpLMVpJnw==" saltValue="MA+0li7LhyuW7OQFgyIxV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796875" defaultRowHeight="14.5" x14ac:dyDescent="0.35"/>
  <cols>
    <col min="1" max="1" width="2.81640625" style="2" customWidth="1"/>
    <col min="2" max="5" width="9.1796875" style="2"/>
    <col min="6" max="6" width="27.54296875" style="2" customWidth="1"/>
    <col min="7" max="7" width="14.1796875" style="2" customWidth="1"/>
    <col min="8" max="8" width="3.26953125" style="2" customWidth="1"/>
    <col min="9" max="9" width="2.81640625" style="2" customWidth="1"/>
    <col min="10" max="16384" width="9.1796875" style="2"/>
  </cols>
  <sheetData>
    <row r="1" spans="1:9" ht="14.25" customHeight="1" x14ac:dyDescent="0.35">
      <c r="A1" s="1"/>
      <c r="B1" s="128" t="s">
        <v>92</v>
      </c>
      <c r="C1" s="128"/>
      <c r="D1" s="128"/>
      <c r="E1" s="128"/>
      <c r="F1" s="128"/>
      <c r="G1" s="128"/>
      <c r="H1" s="128"/>
      <c r="I1" s="1"/>
    </row>
    <row r="2" spans="1:9" ht="15" customHeight="1" x14ac:dyDescent="0.35">
      <c r="A2" s="1"/>
      <c r="B2" s="128"/>
      <c r="C2" s="128"/>
      <c r="D2" s="128"/>
      <c r="E2" s="128"/>
      <c r="F2" s="128"/>
      <c r="G2" s="128"/>
      <c r="H2" s="128"/>
      <c r="I2" s="1"/>
    </row>
    <row r="3" spans="1:9" ht="15" customHeight="1" x14ac:dyDescent="0.35">
      <c r="A3" s="1"/>
      <c r="B3" s="129"/>
      <c r="C3" s="129"/>
      <c r="D3" s="129"/>
      <c r="E3" s="129"/>
      <c r="F3" s="129"/>
      <c r="G3" s="129"/>
      <c r="H3" s="129"/>
      <c r="I3" s="1"/>
    </row>
    <row r="4" spans="1:9" x14ac:dyDescent="0.35">
      <c r="A4" s="1"/>
      <c r="B4" s="116" t="s">
        <v>50</v>
      </c>
      <c r="C4" s="117"/>
      <c r="D4" s="117"/>
      <c r="E4" s="117"/>
      <c r="F4" s="117"/>
      <c r="G4" s="117"/>
      <c r="H4" s="118"/>
      <c r="I4" s="1"/>
    </row>
    <row r="5" spans="1:9" x14ac:dyDescent="0.35">
      <c r="A5" s="1"/>
      <c r="B5" s="119" t="s">
        <v>55</v>
      </c>
      <c r="C5" s="120"/>
      <c r="D5" s="120"/>
      <c r="E5" s="120"/>
      <c r="F5" s="121"/>
      <c r="G5" s="63">
        <v>104948670</v>
      </c>
      <c r="H5" s="14" t="s">
        <v>3</v>
      </c>
      <c r="I5" s="1"/>
    </row>
    <row r="6" spans="1:9" x14ac:dyDescent="0.35">
      <c r="A6" s="1"/>
      <c r="B6" s="119" t="s">
        <v>51</v>
      </c>
      <c r="C6" s="120"/>
      <c r="D6" s="120"/>
      <c r="E6" s="120"/>
      <c r="F6" s="121"/>
      <c r="G6" s="23">
        <f>G5*'Fane 15. Nøgletal'!C21</f>
        <v>955032.897</v>
      </c>
      <c r="H6" s="14" t="s">
        <v>3</v>
      </c>
      <c r="I6" s="1"/>
    </row>
    <row r="7" spans="1:9" x14ac:dyDescent="0.35">
      <c r="A7" s="1"/>
      <c r="B7" s="33"/>
      <c r="C7" s="28"/>
      <c r="D7" s="28"/>
      <c r="E7" s="28"/>
      <c r="F7" s="28"/>
      <c r="G7" s="28"/>
      <c r="H7" s="19"/>
      <c r="I7" s="1"/>
    </row>
    <row r="8" spans="1:9" x14ac:dyDescent="0.35">
      <c r="A8" s="1"/>
      <c r="B8" s="1"/>
      <c r="C8" s="1"/>
      <c r="D8" s="1"/>
      <c r="E8" s="1"/>
      <c r="F8" s="1"/>
      <c r="G8" s="1"/>
      <c r="H8" s="1"/>
      <c r="I8" s="1"/>
    </row>
    <row r="9" spans="1:9" x14ac:dyDescent="0.35">
      <c r="A9" s="1"/>
      <c r="B9" s="116" t="s">
        <v>56</v>
      </c>
      <c r="C9" s="117"/>
      <c r="D9" s="117"/>
      <c r="E9" s="117"/>
      <c r="F9" s="117"/>
      <c r="G9" s="117"/>
      <c r="H9" s="118"/>
      <c r="I9" s="1"/>
    </row>
    <row r="10" spans="1:9" x14ac:dyDescent="0.35">
      <c r="A10" s="1"/>
      <c r="B10" s="119" t="s">
        <v>57</v>
      </c>
      <c r="C10" s="120"/>
      <c r="D10" s="120"/>
      <c r="E10" s="120"/>
      <c r="F10" s="121"/>
      <c r="G10" s="23">
        <f>(G5-G6)*(1+'Fane 15. Nøgletal'!C10)</f>
        <v>105813525.75230251</v>
      </c>
      <c r="H10" s="14" t="s">
        <v>3</v>
      </c>
      <c r="I10" s="1"/>
    </row>
    <row r="11" spans="1:9" x14ac:dyDescent="0.35">
      <c r="A11" s="1"/>
      <c r="B11" s="119" t="s">
        <v>104</v>
      </c>
      <c r="C11" s="120"/>
      <c r="D11" s="120"/>
      <c r="E11" s="120"/>
      <c r="F11" s="121"/>
      <c r="G11" s="63">
        <v>406478.69199705572</v>
      </c>
      <c r="H11" s="14" t="s">
        <v>3</v>
      </c>
      <c r="I11" s="1"/>
    </row>
    <row r="12" spans="1:9" x14ac:dyDescent="0.35">
      <c r="A12" s="1"/>
      <c r="B12" s="122" t="s">
        <v>247</v>
      </c>
      <c r="C12" s="123"/>
      <c r="D12" s="123"/>
      <c r="E12" s="123"/>
      <c r="F12" s="124"/>
      <c r="G12" s="66">
        <v>0</v>
      </c>
      <c r="H12" s="14" t="s">
        <v>3</v>
      </c>
      <c r="I12" s="1"/>
    </row>
    <row r="13" spans="1:9" x14ac:dyDescent="0.35">
      <c r="A13" s="1"/>
      <c r="B13" s="119" t="s">
        <v>58</v>
      </c>
      <c r="C13" s="120"/>
      <c r="D13" s="120"/>
      <c r="E13" s="120"/>
      <c r="F13" s="121"/>
      <c r="G13" s="23">
        <f>SUM(G10:G12)*'Fane 15. Nøgletal'!C22</f>
        <v>1880094.0786641024</v>
      </c>
      <c r="H13" s="14" t="s">
        <v>3</v>
      </c>
      <c r="I13" s="1"/>
    </row>
    <row r="14" spans="1:9" x14ac:dyDescent="0.35">
      <c r="A14" s="1"/>
      <c r="B14" s="33"/>
      <c r="C14" s="28"/>
      <c r="D14" s="28"/>
      <c r="E14" s="28"/>
      <c r="F14" s="28"/>
      <c r="G14" s="28"/>
      <c r="H14" s="19"/>
      <c r="I14" s="1"/>
    </row>
    <row r="15" spans="1:9" x14ac:dyDescent="0.35">
      <c r="A15" s="1"/>
      <c r="B15" s="1"/>
      <c r="C15" s="1"/>
      <c r="D15" s="1"/>
      <c r="E15" s="1"/>
      <c r="F15" s="1"/>
      <c r="G15" s="1"/>
      <c r="H15" s="1"/>
      <c r="I15" s="1"/>
    </row>
    <row r="16" spans="1:9" x14ac:dyDescent="0.35">
      <c r="A16" s="1"/>
      <c r="B16" s="116" t="s">
        <v>59</v>
      </c>
      <c r="C16" s="117"/>
      <c r="D16" s="117"/>
      <c r="E16" s="117"/>
      <c r="F16" s="117"/>
      <c r="G16" s="117"/>
      <c r="H16" s="118"/>
      <c r="I16" s="1"/>
    </row>
    <row r="17" spans="1:9" x14ac:dyDescent="0.35">
      <c r="A17" s="1"/>
      <c r="B17" s="119" t="s">
        <v>60</v>
      </c>
      <c r="C17" s="120"/>
      <c r="D17" s="120"/>
      <c r="E17" s="120"/>
      <c r="F17" s="121"/>
      <c r="G17" s="23">
        <f>(SUM(G10:G12)-G13)*(1+'Fane 15. Nøgletal'!C10)</f>
        <v>106165858.79703408</v>
      </c>
      <c r="H17" s="14" t="s">
        <v>3</v>
      </c>
      <c r="I17" s="1"/>
    </row>
    <row r="18" spans="1:9" x14ac:dyDescent="0.35">
      <c r="A18" s="1"/>
      <c r="B18" s="122" t="s">
        <v>248</v>
      </c>
      <c r="C18" s="123"/>
      <c r="D18" s="123"/>
      <c r="E18" s="123"/>
      <c r="F18" s="124"/>
      <c r="G18" s="63">
        <v>797146.60826630984</v>
      </c>
      <c r="H18" s="14" t="s">
        <v>3</v>
      </c>
      <c r="I18" s="1"/>
    </row>
    <row r="19" spans="1:9" x14ac:dyDescent="0.35">
      <c r="A19" s="1"/>
      <c r="B19" s="119" t="s">
        <v>61</v>
      </c>
      <c r="C19" s="120"/>
      <c r="D19" s="120"/>
      <c r="E19" s="120"/>
      <c r="F19" s="121"/>
      <c r="G19" s="23">
        <f>G17*'Fane 15. Nøgletal'!C22+G18*'Fane 15. Nøgletal'!C23</f>
        <v>1886070.8761994203</v>
      </c>
      <c r="H19" s="14" t="s">
        <v>3</v>
      </c>
      <c r="I19" s="1"/>
    </row>
    <row r="20" spans="1:9" x14ac:dyDescent="0.35">
      <c r="A20" s="1"/>
      <c r="B20" s="33"/>
      <c r="C20" s="28"/>
      <c r="D20" s="28"/>
      <c r="E20" s="28"/>
      <c r="F20" s="28"/>
      <c r="G20" s="28"/>
      <c r="H20" s="19"/>
      <c r="I20" s="1"/>
    </row>
    <row r="21" spans="1:9" x14ac:dyDescent="0.35">
      <c r="A21" s="1"/>
      <c r="B21" s="1"/>
      <c r="C21" s="1"/>
      <c r="D21" s="1"/>
      <c r="E21" s="1"/>
      <c r="F21" s="1"/>
      <c r="G21" s="1"/>
      <c r="H21" s="1"/>
      <c r="I21" s="1"/>
    </row>
    <row r="22" spans="1:9" x14ac:dyDescent="0.35">
      <c r="A22" s="1"/>
      <c r="B22" s="116" t="s">
        <v>62</v>
      </c>
      <c r="C22" s="117"/>
      <c r="D22" s="117"/>
      <c r="E22" s="117"/>
      <c r="F22" s="117"/>
      <c r="G22" s="117"/>
      <c r="H22" s="118"/>
      <c r="I22" s="1"/>
    </row>
    <row r="23" spans="1:9" x14ac:dyDescent="0.35">
      <c r="A23" s="1"/>
      <c r="B23" s="119" t="s">
        <v>63</v>
      </c>
      <c r="C23" s="120"/>
      <c r="D23" s="120"/>
      <c r="E23" s="120"/>
      <c r="F23" s="121"/>
      <c r="G23" s="23">
        <f>(G17+G18-G19)*(1+'Fane 15. Nøgletal'!C12)</f>
        <v>107146950.13932426</v>
      </c>
      <c r="H23" s="14" t="s">
        <v>3</v>
      </c>
      <c r="I23" s="1"/>
    </row>
    <row r="24" spans="1:9" x14ac:dyDescent="0.35">
      <c r="A24" s="1"/>
      <c r="B24" s="122" t="s">
        <v>249</v>
      </c>
      <c r="C24" s="123"/>
      <c r="D24" s="123"/>
      <c r="E24" s="123"/>
      <c r="F24" s="124"/>
      <c r="G24" s="63">
        <v>1943251.5599132332</v>
      </c>
      <c r="H24" s="14" t="s">
        <v>3</v>
      </c>
      <c r="I24" s="1"/>
    </row>
    <row r="25" spans="1:9" x14ac:dyDescent="0.35">
      <c r="A25" s="1"/>
      <c r="B25" s="119" t="s">
        <v>64</v>
      </c>
      <c r="C25" s="120"/>
      <c r="D25" s="120"/>
      <c r="E25" s="120"/>
      <c r="F25" s="121"/>
      <c r="G25" s="23">
        <f>(G23+G24)*'Fane 15. Nøgletal'!C24</f>
        <v>3098161.7282583453</v>
      </c>
      <c r="H25" s="14" t="s">
        <v>3</v>
      </c>
      <c r="I25" s="1"/>
    </row>
    <row r="26" spans="1:9" x14ac:dyDescent="0.35">
      <c r="A26" s="1"/>
      <c r="B26" s="33"/>
      <c r="C26" s="28"/>
      <c r="D26" s="28"/>
      <c r="E26" s="28"/>
      <c r="F26" s="28"/>
      <c r="G26" s="28"/>
      <c r="H26" s="19"/>
      <c r="I26" s="1"/>
    </row>
    <row r="27" spans="1:9" x14ac:dyDescent="0.35">
      <c r="A27" s="1"/>
      <c r="B27" s="1"/>
      <c r="C27" s="1"/>
      <c r="D27" s="1"/>
      <c r="E27" s="1"/>
      <c r="F27" s="1"/>
      <c r="G27" s="1"/>
      <c r="H27" s="1"/>
      <c r="I27" s="1"/>
    </row>
    <row r="28" spans="1:9" x14ac:dyDescent="0.35">
      <c r="A28" s="1"/>
      <c r="B28" s="116" t="s">
        <v>65</v>
      </c>
      <c r="C28" s="117"/>
      <c r="D28" s="117"/>
      <c r="E28" s="117"/>
      <c r="F28" s="117"/>
      <c r="G28" s="117"/>
      <c r="H28" s="118"/>
      <c r="I28" s="1"/>
    </row>
    <row r="29" spans="1:9" x14ac:dyDescent="0.35">
      <c r="A29" s="1"/>
      <c r="B29" s="119" t="s">
        <v>66</v>
      </c>
      <c r="C29" s="120"/>
      <c r="D29" s="120"/>
      <c r="E29" s="120"/>
      <c r="F29" s="121"/>
      <c r="G29" s="23">
        <f>(G23+G24-G25)*(1+'Fane 15. Nøgletal'!C12)</f>
        <v>108080083.15840745</v>
      </c>
      <c r="H29" s="14" t="s">
        <v>3</v>
      </c>
      <c r="I29" s="1"/>
    </row>
    <row r="30" spans="1:9" x14ac:dyDescent="0.35">
      <c r="A30" s="1"/>
      <c r="B30" s="119" t="s">
        <v>250</v>
      </c>
      <c r="C30" s="120"/>
      <c r="D30" s="120"/>
      <c r="E30" s="120"/>
      <c r="F30" s="121"/>
      <c r="G30" s="63">
        <v>894488.51205503999</v>
      </c>
      <c r="H30" s="14" t="s">
        <v>3</v>
      </c>
      <c r="I30" s="1"/>
    </row>
    <row r="31" spans="1:9" x14ac:dyDescent="0.35">
      <c r="A31" s="1"/>
      <c r="B31" s="119" t="s">
        <v>67</v>
      </c>
      <c r="C31" s="120"/>
      <c r="D31" s="120"/>
      <c r="E31" s="120"/>
      <c r="F31" s="121"/>
      <c r="G31" s="23">
        <f>G29*'Fane 15. Nøgletal'!C24+G30*'Fane 15. Nøgletal'!C25</f>
        <v>3094072.7957802853</v>
      </c>
      <c r="H31" s="14" t="s">
        <v>3</v>
      </c>
      <c r="I31" s="1"/>
    </row>
    <row r="32" spans="1:9" x14ac:dyDescent="0.35">
      <c r="A32" s="1"/>
      <c r="B32" s="33"/>
      <c r="C32" s="28"/>
      <c r="D32" s="28"/>
      <c r="E32" s="28"/>
      <c r="F32" s="28"/>
      <c r="G32" s="28"/>
      <c r="H32" s="19"/>
      <c r="I32" s="1"/>
    </row>
    <row r="33" spans="1:9" x14ac:dyDescent="0.35">
      <c r="A33" s="1"/>
      <c r="B33" s="1"/>
      <c r="C33" s="1"/>
      <c r="D33" s="1"/>
      <c r="E33" s="1"/>
      <c r="F33" s="1"/>
      <c r="G33" s="1"/>
      <c r="H33" s="1"/>
      <c r="I33" s="1"/>
    </row>
    <row r="34" spans="1:9" x14ac:dyDescent="0.35">
      <c r="A34" s="1"/>
      <c r="B34" s="116" t="s">
        <v>130</v>
      </c>
      <c r="C34" s="117"/>
      <c r="D34" s="117"/>
      <c r="E34" s="117"/>
      <c r="F34" s="117"/>
      <c r="G34" s="117"/>
      <c r="H34" s="118"/>
      <c r="I34" s="1"/>
    </row>
    <row r="35" spans="1:9" x14ac:dyDescent="0.35">
      <c r="A35" s="1"/>
      <c r="B35" s="119" t="s">
        <v>215</v>
      </c>
      <c r="C35" s="120"/>
      <c r="D35" s="120"/>
      <c r="E35" s="120"/>
      <c r="F35" s="121"/>
      <c r="G35" s="23">
        <f>(G29+G30-G31)*(1+'Fane 15. Nøgletal'!C14)</f>
        <v>106229904.52096866</v>
      </c>
      <c r="H35" s="14" t="s">
        <v>3</v>
      </c>
      <c r="I35" s="1"/>
    </row>
    <row r="36" spans="1:9" x14ac:dyDescent="0.35">
      <c r="A36" s="1"/>
      <c r="B36" s="119" t="s">
        <v>251</v>
      </c>
      <c r="C36" s="120"/>
      <c r="D36" s="120"/>
      <c r="E36" s="120"/>
      <c r="F36" s="121"/>
      <c r="G36" s="63">
        <v>1059633.1120198602</v>
      </c>
      <c r="H36" s="14" t="s">
        <v>3</v>
      </c>
      <c r="I36" s="1"/>
    </row>
    <row r="37" spans="1:9" x14ac:dyDescent="0.35">
      <c r="A37" s="1"/>
      <c r="B37" s="119" t="s">
        <v>131</v>
      </c>
      <c r="C37" s="120"/>
      <c r="D37" s="120"/>
      <c r="E37" s="120"/>
      <c r="F37" s="121"/>
      <c r="G37" s="23">
        <f>(G35+G36)*'Fane 15. Nøgletal'!C26</f>
        <v>1587885.1569682304</v>
      </c>
      <c r="H37" s="14" t="s">
        <v>3</v>
      </c>
      <c r="I37" s="1"/>
    </row>
    <row r="38" spans="1:9" x14ac:dyDescent="0.35">
      <c r="A38" s="1"/>
      <c r="B38" s="33"/>
      <c r="C38" s="28"/>
      <c r="D38" s="28"/>
      <c r="E38" s="28"/>
      <c r="F38" s="28"/>
      <c r="G38" s="28"/>
      <c r="H38" s="19"/>
      <c r="I38" s="1"/>
    </row>
    <row r="39" spans="1:9" x14ac:dyDescent="0.35">
      <c r="A39" s="1"/>
      <c r="B39" s="1"/>
      <c r="C39" s="1"/>
      <c r="D39" s="1"/>
      <c r="E39" s="1"/>
      <c r="F39" s="1"/>
      <c r="G39" s="1"/>
      <c r="H39" s="1"/>
      <c r="I39" s="1"/>
    </row>
    <row r="40" spans="1:9" x14ac:dyDescent="0.35">
      <c r="A40" s="1"/>
      <c r="B40" s="116" t="s">
        <v>151</v>
      </c>
      <c r="C40" s="117"/>
      <c r="D40" s="117"/>
      <c r="E40" s="117"/>
      <c r="F40" s="117"/>
      <c r="G40" s="117"/>
      <c r="H40" s="118"/>
      <c r="I40" s="1"/>
    </row>
    <row r="41" spans="1:9" x14ac:dyDescent="0.35">
      <c r="A41" s="1"/>
      <c r="B41" s="119" t="s">
        <v>216</v>
      </c>
      <c r="C41" s="120"/>
      <c r="D41" s="120"/>
      <c r="E41" s="120"/>
      <c r="F41" s="121"/>
      <c r="G41" s="23">
        <f>(G35+G36-G37)*(1+'Fane 15. Nøgletal'!C14)</f>
        <v>106050467.92919117</v>
      </c>
      <c r="H41" s="14" t="s">
        <v>3</v>
      </c>
      <c r="I41" s="1"/>
    </row>
    <row r="42" spans="1:9" x14ac:dyDescent="0.35">
      <c r="A42" s="1"/>
      <c r="B42" s="40" t="s">
        <v>156</v>
      </c>
      <c r="C42" s="78"/>
      <c r="D42" s="78"/>
      <c r="E42" s="78"/>
      <c r="F42" s="79"/>
      <c r="G42" s="23">
        <v>505449.57689856004</v>
      </c>
      <c r="H42" s="14" t="s">
        <v>3</v>
      </c>
      <c r="I42" s="1"/>
    </row>
    <row r="43" spans="1:9" x14ac:dyDescent="0.35">
      <c r="A43" s="1"/>
      <c r="B43" s="119" t="s">
        <v>132</v>
      </c>
      <c r="C43" s="120"/>
      <c r="D43" s="120"/>
      <c r="E43" s="120"/>
      <c r="F43" s="121"/>
      <c r="G43" s="23">
        <f>(G41)*'Fane 15. Nøgletal'!C26+G42*'Fane 15. Nøgletal'!C27</f>
        <v>1569546.9253520295</v>
      </c>
      <c r="H43" s="14" t="s">
        <v>3</v>
      </c>
      <c r="I43" s="1"/>
    </row>
    <row r="44" spans="1:9" x14ac:dyDescent="0.35">
      <c r="A44" s="1"/>
      <c r="B44" s="33"/>
      <c r="C44" s="28"/>
      <c r="D44" s="28"/>
      <c r="E44" s="28"/>
      <c r="F44" s="28"/>
      <c r="G44" s="28"/>
      <c r="H44" s="19"/>
      <c r="I44" s="1"/>
    </row>
    <row r="45" spans="1:9" x14ac:dyDescent="0.35">
      <c r="A45" s="1"/>
      <c r="B45" s="1"/>
      <c r="C45" s="1"/>
      <c r="D45" s="1"/>
      <c r="E45" s="1"/>
      <c r="F45" s="1"/>
      <c r="G45" s="1"/>
      <c r="H45" s="1"/>
      <c r="I45" s="1"/>
    </row>
    <row r="46" spans="1:9" x14ac:dyDescent="0.35">
      <c r="A46" s="1"/>
      <c r="B46" s="1"/>
      <c r="C46" s="1"/>
      <c r="D46" s="1"/>
      <c r="E46" s="1"/>
      <c r="F46" s="1"/>
      <c r="G46" s="1"/>
      <c r="H46" s="1"/>
      <c r="I46" s="1"/>
    </row>
    <row r="47" spans="1:9" x14ac:dyDescent="0.35">
      <c r="A47" s="1"/>
      <c r="B47" s="1"/>
      <c r="C47" s="1"/>
      <c r="D47" s="1"/>
      <c r="E47" s="1"/>
      <c r="F47" s="1"/>
      <c r="G47" s="1"/>
      <c r="H47" s="1"/>
      <c r="I47" s="1"/>
    </row>
    <row r="48" spans="1:9" x14ac:dyDescent="0.35">
      <c r="A48" s="1"/>
      <c r="B48" s="1"/>
      <c r="C48" s="1"/>
      <c r="D48" s="1"/>
      <c r="E48" s="1"/>
      <c r="F48" s="1"/>
      <c r="G48" s="1"/>
      <c r="H48" s="1"/>
      <c r="I48" s="1"/>
    </row>
    <row r="49" spans="1:9" x14ac:dyDescent="0.35">
      <c r="A49" s="1"/>
      <c r="B49" s="1"/>
      <c r="C49" s="1"/>
      <c r="D49" s="1"/>
      <c r="E49" s="1"/>
      <c r="F49" s="1"/>
      <c r="G49" s="1"/>
      <c r="H49" s="1"/>
      <c r="I49" s="1"/>
    </row>
    <row r="50" spans="1:9" x14ac:dyDescent="0.35">
      <c r="A50" s="1"/>
      <c r="B50" s="1"/>
      <c r="C50" s="1"/>
      <c r="D50" s="1"/>
      <c r="E50" s="1"/>
      <c r="F50" s="1"/>
      <c r="G50" s="1"/>
      <c r="H50" s="1"/>
      <c r="I50" s="1"/>
    </row>
    <row r="51" spans="1:9" x14ac:dyDescent="0.35">
      <c r="A51" s="1"/>
      <c r="B51" s="1"/>
      <c r="C51" s="1"/>
      <c r="D51" s="1"/>
      <c r="E51" s="1"/>
      <c r="F51" s="1"/>
      <c r="G51" s="1"/>
      <c r="H51" s="1"/>
      <c r="I51" s="1"/>
    </row>
    <row r="52" spans="1:9" x14ac:dyDescent="0.35">
      <c r="A52" s="1"/>
      <c r="B52" s="116" t="s">
        <v>259</v>
      </c>
      <c r="C52" s="117"/>
      <c r="D52" s="117"/>
      <c r="E52" s="117"/>
      <c r="F52" s="117"/>
      <c r="G52" s="117"/>
      <c r="H52" s="118"/>
      <c r="I52" s="1"/>
    </row>
    <row r="53" spans="1:9" x14ac:dyDescent="0.35">
      <c r="A53" s="1"/>
      <c r="B53" s="119" t="s">
        <v>217</v>
      </c>
      <c r="C53" s="120"/>
      <c r="D53" s="120"/>
      <c r="E53" s="120"/>
      <c r="F53" s="121"/>
      <c r="G53" s="63">
        <f>(G41+G42-G43)*(1+'Fane 15. Nøgletal'!C16)</f>
        <v>113469269.32366131</v>
      </c>
      <c r="H53" s="14" t="s">
        <v>3</v>
      </c>
      <c r="I53" s="1"/>
    </row>
    <row r="54" spans="1:9" x14ac:dyDescent="0.35">
      <c r="A54" s="1"/>
      <c r="B54" s="77" t="s">
        <v>195</v>
      </c>
      <c r="C54" s="78"/>
      <c r="D54" s="78"/>
      <c r="E54" s="78"/>
      <c r="F54" s="79"/>
      <c r="G54" s="63">
        <f>('Fane 2.1. Økonomisk ramme 2024'!C11+'Fane 2.1. Økonomisk ramme 2024'!C13+'Fane 2.1. Økonomisk ramme 2024'!C15)*(1+'Fane 15. Nøgletal'!C16)</f>
        <v>900079.32910783996</v>
      </c>
      <c r="H54" s="14" t="s">
        <v>3</v>
      </c>
      <c r="I54" s="1"/>
    </row>
    <row r="55" spans="1:9" x14ac:dyDescent="0.35">
      <c r="A55" s="1"/>
      <c r="B55" s="119" t="s">
        <v>218</v>
      </c>
      <c r="C55" s="120"/>
      <c r="D55" s="120"/>
      <c r="E55" s="120"/>
      <c r="F55" s="121"/>
      <c r="G55" s="63">
        <f>SUM(G53:G54)*'Fane 15. Nøgletal'!C28</f>
        <v>0</v>
      </c>
      <c r="H55" s="14" t="s">
        <v>3</v>
      </c>
      <c r="I55" s="1"/>
    </row>
    <row r="56" spans="1:9" x14ac:dyDescent="0.35">
      <c r="A56" s="1"/>
      <c r="B56" s="33"/>
      <c r="C56" s="28"/>
      <c r="D56" s="28"/>
      <c r="E56" s="28"/>
      <c r="F56" s="28"/>
      <c r="G56" s="28"/>
      <c r="H56" s="19"/>
      <c r="I56" s="1"/>
    </row>
    <row r="57" spans="1:9" x14ac:dyDescent="0.35">
      <c r="A57" s="1"/>
      <c r="B57" s="1"/>
      <c r="C57" s="1"/>
      <c r="D57" s="1"/>
      <c r="E57" s="1"/>
      <c r="F57" s="1"/>
      <c r="G57" s="1"/>
      <c r="H57" s="1"/>
      <c r="I57" s="1"/>
    </row>
    <row r="58" spans="1:9" x14ac:dyDescent="0.35">
      <c r="A58" s="1"/>
      <c r="B58" s="116" t="s">
        <v>258</v>
      </c>
      <c r="C58" s="117"/>
      <c r="D58" s="117"/>
      <c r="E58" s="117"/>
      <c r="F58" s="117"/>
      <c r="G58" s="117"/>
      <c r="H58" s="118"/>
      <c r="I58" s="1"/>
    </row>
    <row r="59" spans="1:9" x14ac:dyDescent="0.35">
      <c r="A59" s="1"/>
      <c r="B59" s="119" t="s">
        <v>219</v>
      </c>
      <c r="C59" s="120"/>
      <c r="D59" s="120"/>
      <c r="E59" s="120"/>
      <c r="F59" s="121"/>
      <c r="G59" s="63">
        <f>(G53+G54-G55)*(1+'Fane 15. Nøgletal'!C16)</f>
        <v>123610392.02391289</v>
      </c>
      <c r="H59" s="14" t="s">
        <v>3</v>
      </c>
      <c r="I59" s="1"/>
    </row>
    <row r="60" spans="1:9" x14ac:dyDescent="0.35">
      <c r="A60" s="1"/>
      <c r="B60" s="119" t="s">
        <v>220</v>
      </c>
      <c r="C60" s="120"/>
      <c r="D60" s="120"/>
      <c r="E60" s="120"/>
      <c r="F60" s="121"/>
      <c r="G60" s="63">
        <f>(G59)*'Fane 15. Nøgletal'!C28</f>
        <v>0</v>
      </c>
      <c r="H60" s="14" t="s">
        <v>3</v>
      </c>
      <c r="I60" s="1"/>
    </row>
    <row r="61" spans="1:9" x14ac:dyDescent="0.35">
      <c r="A61" s="1"/>
      <c r="B61" s="33"/>
      <c r="C61" s="28"/>
      <c r="D61" s="28"/>
      <c r="E61" s="28"/>
      <c r="F61" s="28"/>
      <c r="G61" s="28"/>
      <c r="H61" s="19"/>
      <c r="I61" s="1"/>
    </row>
    <row r="62" spans="1:9" x14ac:dyDescent="0.35">
      <c r="A62" s="1"/>
      <c r="B62" s="1"/>
      <c r="C62" s="1"/>
      <c r="D62" s="1"/>
      <c r="E62" s="1"/>
      <c r="F62" s="1"/>
      <c r="G62" s="1"/>
      <c r="H62" s="1"/>
      <c r="I62" s="1"/>
    </row>
    <row r="63" spans="1:9" x14ac:dyDescent="0.35">
      <c r="A63" s="1"/>
      <c r="B63" s="116" t="s">
        <v>141</v>
      </c>
      <c r="C63" s="117"/>
      <c r="D63" s="117"/>
      <c r="E63" s="117"/>
      <c r="F63" s="117"/>
      <c r="G63" s="117"/>
      <c r="H63" s="118"/>
      <c r="I63" s="1"/>
    </row>
    <row r="64" spans="1:9" x14ac:dyDescent="0.35">
      <c r="A64" s="1"/>
      <c r="B64" s="119" t="s">
        <v>221</v>
      </c>
      <c r="C64" s="120"/>
      <c r="D64" s="120"/>
      <c r="E64" s="120"/>
      <c r="F64" s="121"/>
      <c r="G64" s="63">
        <f>(G59-G60)*(1+'Fane 15. Nøgletal'!C16)</f>
        <v>133598111.69944505</v>
      </c>
      <c r="H64" s="14" t="s">
        <v>3</v>
      </c>
      <c r="I64" s="1"/>
    </row>
    <row r="65" spans="1:9" x14ac:dyDescent="0.35">
      <c r="A65" s="1"/>
      <c r="B65" s="119" t="s">
        <v>222</v>
      </c>
      <c r="C65" s="120"/>
      <c r="D65" s="120"/>
      <c r="E65" s="120"/>
      <c r="F65" s="121"/>
      <c r="G65" s="63">
        <f>(G64)*'Fane 15. Nøgletal'!C28</f>
        <v>0</v>
      </c>
      <c r="H65" s="14" t="s">
        <v>3</v>
      </c>
      <c r="I65" s="1"/>
    </row>
    <row r="66" spans="1:9" x14ac:dyDescent="0.35">
      <c r="A66" s="1"/>
      <c r="B66" s="33"/>
      <c r="C66" s="28"/>
      <c r="D66" s="28"/>
      <c r="E66" s="28"/>
      <c r="F66" s="28"/>
      <c r="G66" s="28"/>
      <c r="H66" s="19"/>
      <c r="I66" s="1"/>
    </row>
    <row r="67" spans="1:9" x14ac:dyDescent="0.35">
      <c r="A67" s="1"/>
      <c r="B67" s="1"/>
      <c r="C67" s="1"/>
      <c r="D67" s="1"/>
      <c r="E67" s="1"/>
      <c r="F67" s="1"/>
      <c r="G67" s="1"/>
      <c r="H67" s="1"/>
      <c r="I67" s="1"/>
    </row>
    <row r="68" spans="1:9" x14ac:dyDescent="0.35">
      <c r="A68" s="1"/>
      <c r="B68" s="116" t="s">
        <v>223</v>
      </c>
      <c r="C68" s="117"/>
      <c r="D68" s="117"/>
      <c r="E68" s="117"/>
      <c r="F68" s="117"/>
      <c r="G68" s="117"/>
      <c r="H68" s="118"/>
      <c r="I68" s="1"/>
    </row>
    <row r="69" spans="1:9" x14ac:dyDescent="0.35">
      <c r="A69" s="1"/>
      <c r="B69" s="119" t="s">
        <v>221</v>
      </c>
      <c r="C69" s="120"/>
      <c r="D69" s="120"/>
      <c r="E69" s="120"/>
      <c r="F69" s="121"/>
      <c r="G69" s="63">
        <f>(G64-G65)*(1+'Fane 15. Nøgletal'!C16)</f>
        <v>144392839.12476021</v>
      </c>
      <c r="H69" s="14" t="s">
        <v>3</v>
      </c>
      <c r="I69" s="1"/>
    </row>
    <row r="70" spans="1:9" x14ac:dyDescent="0.35">
      <c r="A70" s="1"/>
      <c r="B70" s="119" t="s">
        <v>222</v>
      </c>
      <c r="C70" s="120"/>
      <c r="D70" s="120"/>
      <c r="E70" s="120"/>
      <c r="F70" s="121"/>
      <c r="G70" s="63">
        <f>(G69)*'Fane 15. Nøgletal'!C28</f>
        <v>0</v>
      </c>
      <c r="H70" s="14" t="s">
        <v>3</v>
      </c>
      <c r="I70" s="1"/>
    </row>
    <row r="71" spans="1:9" x14ac:dyDescent="0.35">
      <c r="A71" s="1"/>
      <c r="B71" s="33"/>
      <c r="C71" s="28"/>
      <c r="D71" s="28"/>
      <c r="E71" s="28"/>
      <c r="F71" s="28"/>
      <c r="G71" s="28"/>
      <c r="H71" s="19"/>
      <c r="I71" s="1"/>
    </row>
    <row r="72" spans="1:9" x14ac:dyDescent="0.35">
      <c r="A72" s="1"/>
      <c r="B72" s="1"/>
      <c r="C72" s="1"/>
      <c r="D72" s="1"/>
      <c r="E72" s="1"/>
      <c r="F72" s="1"/>
      <c r="G72" s="1"/>
      <c r="H72" s="1"/>
      <c r="I72" s="1"/>
    </row>
    <row r="73" spans="1:9" x14ac:dyDescent="0.35">
      <c r="A73" s="1"/>
      <c r="B73" s="1"/>
      <c r="C73" s="1"/>
      <c r="D73" s="1"/>
      <c r="E73" s="1"/>
      <c r="F73" s="1"/>
      <c r="G73" s="1"/>
      <c r="H73" s="1"/>
      <c r="I73" s="1"/>
    </row>
    <row r="74" spans="1:9" x14ac:dyDescent="0.35">
      <c r="A74" s="1"/>
      <c r="B74" s="1"/>
      <c r="C74" s="1"/>
      <c r="D74" s="1"/>
      <c r="E74" s="1"/>
      <c r="F74" s="1"/>
      <c r="G74" s="1"/>
      <c r="H74" s="1"/>
      <c r="I74" s="1"/>
    </row>
    <row r="75" spans="1:9" x14ac:dyDescent="0.35">
      <c r="A75" s="61"/>
      <c r="B75" s="61"/>
      <c r="C75" s="61"/>
      <c r="D75" s="61"/>
      <c r="E75" s="61"/>
      <c r="F75" s="61"/>
      <c r="G75" s="61"/>
      <c r="H75" s="61"/>
      <c r="I75" s="61"/>
    </row>
    <row r="76" spans="1:9" x14ac:dyDescent="0.35">
      <c r="A76" s="61"/>
      <c r="B76" s="61"/>
      <c r="C76" s="61"/>
      <c r="D76" s="61"/>
      <c r="E76" s="61"/>
      <c r="F76" s="61"/>
      <c r="G76" s="61"/>
      <c r="H76" s="61"/>
      <c r="I76" s="61"/>
    </row>
    <row r="77" spans="1:9" x14ac:dyDescent="0.35">
      <c r="A77" s="61"/>
      <c r="B77" s="61"/>
      <c r="C77" s="61"/>
      <c r="D77" s="61"/>
      <c r="E77" s="61"/>
      <c r="F77" s="61"/>
      <c r="G77" s="61"/>
      <c r="H77" s="61"/>
      <c r="I77" s="61"/>
    </row>
    <row r="78" spans="1:9" x14ac:dyDescent="0.35">
      <c r="A78" s="61"/>
      <c r="B78" s="61"/>
      <c r="C78" s="61"/>
      <c r="D78" s="61"/>
      <c r="E78" s="61"/>
      <c r="F78" s="61"/>
      <c r="G78" s="61"/>
      <c r="H78" s="61"/>
      <c r="I78" s="61"/>
    </row>
    <row r="79" spans="1:9" x14ac:dyDescent="0.35">
      <c r="A79" s="61"/>
      <c r="B79" s="61"/>
      <c r="C79" s="61"/>
      <c r="D79" s="61"/>
      <c r="E79" s="61"/>
      <c r="F79" s="61"/>
      <c r="G79" s="61"/>
      <c r="H79" s="61"/>
      <c r="I79" s="61"/>
    </row>
    <row r="80" spans="1:9" x14ac:dyDescent="0.35">
      <c r="A80" s="61"/>
      <c r="B80" s="61"/>
      <c r="C80" s="61"/>
      <c r="D80" s="61"/>
      <c r="E80" s="61"/>
      <c r="F80" s="61"/>
      <c r="G80" s="61"/>
      <c r="H80" s="61"/>
      <c r="I80" s="61"/>
    </row>
    <row r="81" spans="1:9" x14ac:dyDescent="0.35">
      <c r="A81" s="61"/>
      <c r="B81" s="61"/>
      <c r="C81" s="61"/>
      <c r="D81" s="61"/>
      <c r="E81" s="61"/>
      <c r="F81" s="61"/>
      <c r="G81" s="61"/>
      <c r="H81" s="61"/>
      <c r="I81" s="61"/>
    </row>
    <row r="82" spans="1:9" x14ac:dyDescent="0.35">
      <c r="A82" s="61"/>
      <c r="B82" s="61"/>
      <c r="C82" s="61"/>
      <c r="D82" s="61"/>
      <c r="E82" s="61"/>
      <c r="F82" s="61"/>
      <c r="G82" s="61"/>
      <c r="H82" s="61"/>
      <c r="I82" s="61"/>
    </row>
    <row r="83" spans="1:9" x14ac:dyDescent="0.35">
      <c r="A83" s="61"/>
      <c r="B83" s="61"/>
      <c r="C83" s="61"/>
      <c r="D83" s="61"/>
      <c r="E83" s="61"/>
      <c r="F83" s="61"/>
      <c r="G83" s="61"/>
      <c r="H83" s="61"/>
      <c r="I83" s="61"/>
    </row>
    <row r="84" spans="1:9" x14ac:dyDescent="0.35">
      <c r="A84" s="61"/>
      <c r="B84" s="61"/>
      <c r="C84" s="61"/>
      <c r="D84" s="61"/>
      <c r="E84" s="61"/>
      <c r="F84" s="61"/>
      <c r="G84" s="61"/>
      <c r="H84" s="61"/>
      <c r="I84" s="61"/>
    </row>
    <row r="85" spans="1:9" x14ac:dyDescent="0.35">
      <c r="A85" s="61"/>
      <c r="B85" s="61"/>
      <c r="C85" s="61"/>
      <c r="D85" s="61"/>
      <c r="E85" s="61"/>
      <c r="F85" s="61"/>
      <c r="G85" s="61"/>
      <c r="H85" s="61"/>
      <c r="I85" s="61"/>
    </row>
    <row r="86" spans="1:9" x14ac:dyDescent="0.35">
      <c r="A86" s="61"/>
      <c r="B86" s="61"/>
      <c r="C86" s="61"/>
      <c r="D86" s="61"/>
      <c r="E86" s="61"/>
      <c r="F86" s="61"/>
      <c r="G86" s="61"/>
      <c r="H86" s="61"/>
      <c r="I86" s="61"/>
    </row>
    <row r="87" spans="1:9" x14ac:dyDescent="0.35">
      <c r="A87" s="61"/>
      <c r="B87" s="61"/>
      <c r="C87" s="61"/>
      <c r="D87" s="61"/>
      <c r="E87" s="61"/>
      <c r="F87" s="61"/>
      <c r="G87" s="61"/>
      <c r="H87" s="61"/>
      <c r="I87" s="61"/>
    </row>
    <row r="88" spans="1:9" x14ac:dyDescent="0.35">
      <c r="A88" s="61"/>
      <c r="B88" s="61"/>
      <c r="C88" s="61"/>
      <c r="D88" s="61"/>
      <c r="E88" s="61"/>
      <c r="F88" s="61"/>
      <c r="G88" s="61"/>
      <c r="H88" s="61"/>
      <c r="I88" s="61"/>
    </row>
    <row r="89" spans="1:9" x14ac:dyDescent="0.35">
      <c r="A89" s="61"/>
      <c r="B89" s="61"/>
      <c r="C89" s="61"/>
      <c r="D89" s="61"/>
      <c r="E89" s="61"/>
      <c r="F89" s="61"/>
      <c r="G89" s="61"/>
      <c r="H89" s="61"/>
      <c r="I89" s="61"/>
    </row>
    <row r="90" spans="1:9" x14ac:dyDescent="0.35">
      <c r="A90" s="61"/>
      <c r="B90" s="61"/>
      <c r="C90" s="61"/>
      <c r="D90" s="61"/>
      <c r="E90" s="61"/>
      <c r="F90" s="61"/>
      <c r="G90" s="61"/>
      <c r="H90" s="61"/>
      <c r="I90" s="61"/>
    </row>
    <row r="91" spans="1:9" x14ac:dyDescent="0.35">
      <c r="A91" s="61"/>
      <c r="B91" s="61"/>
      <c r="C91" s="61"/>
      <c r="D91" s="61"/>
      <c r="E91" s="61"/>
      <c r="F91" s="61"/>
      <c r="G91" s="61"/>
      <c r="H91" s="61"/>
      <c r="I91" s="61"/>
    </row>
    <row r="92" spans="1:9" x14ac:dyDescent="0.35">
      <c r="A92" s="61"/>
      <c r="B92" s="61"/>
      <c r="C92" s="61"/>
      <c r="D92" s="61"/>
      <c r="E92" s="61"/>
      <c r="F92" s="61"/>
      <c r="G92" s="61"/>
      <c r="H92" s="61"/>
      <c r="I92" s="61"/>
    </row>
    <row r="93" spans="1:9" x14ac:dyDescent="0.35">
      <c r="A93" s="61"/>
      <c r="B93" s="61"/>
      <c r="C93" s="61"/>
      <c r="D93" s="61"/>
      <c r="E93" s="61"/>
      <c r="F93" s="61"/>
      <c r="G93" s="61"/>
      <c r="H93" s="61"/>
      <c r="I93" s="61"/>
    </row>
    <row r="94" spans="1:9" x14ac:dyDescent="0.35">
      <c r="A94" s="61"/>
      <c r="B94" s="61"/>
      <c r="C94" s="61"/>
      <c r="D94" s="61"/>
      <c r="E94" s="61"/>
      <c r="F94" s="61"/>
      <c r="G94" s="61"/>
      <c r="H94" s="61"/>
      <c r="I94" s="61"/>
    </row>
    <row r="95" spans="1:9" x14ac:dyDescent="0.35">
      <c r="A95" s="61"/>
      <c r="B95" s="61"/>
      <c r="C95" s="61"/>
      <c r="D95" s="61"/>
      <c r="E95" s="61"/>
      <c r="F95" s="61"/>
      <c r="G95" s="61"/>
      <c r="H95" s="61"/>
      <c r="I95" s="61"/>
    </row>
    <row r="96" spans="1:9" x14ac:dyDescent="0.35">
      <c r="A96" s="61"/>
      <c r="B96" s="61"/>
      <c r="C96" s="61"/>
      <c r="D96" s="61"/>
      <c r="E96" s="61"/>
      <c r="F96" s="61"/>
      <c r="G96" s="61"/>
      <c r="H96" s="61"/>
      <c r="I96" s="61"/>
    </row>
    <row r="97" spans="1:9" x14ac:dyDescent="0.35">
      <c r="A97" s="61"/>
      <c r="B97" s="61"/>
      <c r="C97" s="61"/>
      <c r="D97" s="61"/>
      <c r="E97" s="61"/>
      <c r="F97" s="61"/>
      <c r="G97" s="61"/>
      <c r="H97" s="61"/>
      <c r="I97" s="61"/>
    </row>
    <row r="98" spans="1:9" x14ac:dyDescent="0.35">
      <c r="A98" s="61"/>
      <c r="B98" s="61"/>
      <c r="C98" s="61"/>
      <c r="D98" s="61"/>
      <c r="E98" s="61"/>
      <c r="F98" s="61"/>
      <c r="G98" s="61"/>
      <c r="H98" s="61"/>
      <c r="I98" s="61"/>
    </row>
    <row r="99" spans="1:9" x14ac:dyDescent="0.35">
      <c r="A99" s="61"/>
      <c r="B99" s="61"/>
      <c r="C99" s="61"/>
      <c r="D99" s="61"/>
      <c r="E99" s="61"/>
      <c r="F99" s="61"/>
      <c r="G99" s="61"/>
      <c r="H99" s="61"/>
      <c r="I99" s="61"/>
    </row>
    <row r="100" spans="1:9" x14ac:dyDescent="0.35">
      <c r="A100" s="61"/>
      <c r="B100" s="61"/>
      <c r="C100" s="61"/>
      <c r="D100" s="61"/>
      <c r="E100" s="61"/>
      <c r="F100" s="61"/>
      <c r="G100" s="61"/>
      <c r="H100" s="61"/>
      <c r="I100" s="61"/>
    </row>
  </sheetData>
  <sheetProtection algorithmName="SHA-512" hashValue="zaPYWx6rRhLrsx//ZwKBkVWx5LIueXcBmKdhQvYLa6H2XyMlFyYa8BnffS+ivq1Lf0WVW/H6anorEr9A8rMuRw==" saltValue="JatXWTvAcAi2I4hwGhiHT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796875" defaultRowHeight="14.5" x14ac:dyDescent="0.35"/>
  <cols>
    <col min="1" max="1" width="7.81640625" style="2" customWidth="1"/>
    <col min="2" max="5" width="9.1796875" style="2"/>
    <col min="6" max="6" width="19.81640625" style="2" customWidth="1"/>
    <col min="7" max="7" width="10.26953125" style="2" customWidth="1"/>
    <col min="8" max="8" width="7.81640625" style="2" customWidth="1"/>
    <col min="9" max="16384" width="9.1796875" style="2"/>
  </cols>
  <sheetData>
    <row r="1" spans="1:8" x14ac:dyDescent="0.35">
      <c r="A1" s="1"/>
      <c r="B1" s="1"/>
      <c r="C1" s="1"/>
      <c r="D1" s="1"/>
      <c r="E1" s="1"/>
      <c r="F1" s="1"/>
      <c r="G1" s="1"/>
      <c r="H1" s="1"/>
    </row>
    <row r="2" spans="1:8" x14ac:dyDescent="0.35">
      <c r="A2" s="1"/>
      <c r="B2" s="1"/>
      <c r="C2" s="1"/>
      <c r="D2" s="1"/>
      <c r="E2" s="1"/>
      <c r="F2" s="1"/>
      <c r="G2" s="1"/>
      <c r="H2" s="1"/>
    </row>
    <row r="3" spans="1:8" ht="15" customHeight="1" x14ac:dyDescent="0.35">
      <c r="A3" s="1"/>
      <c r="B3" s="109" t="s">
        <v>76</v>
      </c>
      <c r="C3" s="109"/>
      <c r="D3" s="109"/>
      <c r="E3" s="109"/>
      <c r="F3" s="109"/>
      <c r="G3" s="109"/>
      <c r="H3" s="1"/>
    </row>
    <row r="4" spans="1:8" ht="15" customHeight="1" x14ac:dyDescent="0.35">
      <c r="A4" s="1"/>
      <c r="B4" s="109"/>
      <c r="C4" s="109"/>
      <c r="D4" s="109"/>
      <c r="E4" s="109"/>
      <c r="F4" s="109"/>
      <c r="G4" s="109"/>
      <c r="H4" s="1"/>
    </row>
    <row r="5" spans="1:8" x14ac:dyDescent="0.35">
      <c r="A5" s="1"/>
      <c r="B5" s="1"/>
      <c r="C5" s="1"/>
      <c r="D5" s="1"/>
      <c r="E5" s="1"/>
      <c r="F5" s="1"/>
      <c r="G5" s="1"/>
      <c r="H5" s="1"/>
    </row>
    <row r="6" spans="1:8" x14ac:dyDescent="0.35">
      <c r="A6" s="1"/>
      <c r="B6" s="1"/>
      <c r="C6" s="1"/>
      <c r="D6" s="1"/>
      <c r="E6" s="1"/>
      <c r="F6" s="1"/>
      <c r="G6" s="1"/>
      <c r="H6" s="1"/>
    </row>
    <row r="7" spans="1:8" x14ac:dyDescent="0.35">
      <c r="A7" s="1"/>
      <c r="B7" s="1"/>
      <c r="C7" s="1"/>
      <c r="D7" s="1"/>
      <c r="E7" s="1"/>
      <c r="F7" s="1"/>
      <c r="G7" s="1"/>
      <c r="H7" s="1"/>
    </row>
    <row r="8" spans="1:8" x14ac:dyDescent="0.35">
      <c r="A8" s="1"/>
      <c r="B8" s="116" t="s">
        <v>10</v>
      </c>
      <c r="C8" s="117"/>
      <c r="D8" s="117"/>
      <c r="E8" s="117"/>
      <c r="F8" s="117"/>
      <c r="G8" s="118"/>
      <c r="H8" s="1"/>
    </row>
    <row r="9" spans="1:8" x14ac:dyDescent="0.35">
      <c r="A9" s="1"/>
      <c r="B9" s="119" t="s">
        <v>271</v>
      </c>
      <c r="C9" s="120"/>
      <c r="D9" s="120"/>
      <c r="E9" s="120"/>
      <c r="F9" s="121"/>
      <c r="G9" s="22">
        <v>0</v>
      </c>
      <c r="H9" s="1"/>
    </row>
    <row r="10" spans="1:8" x14ac:dyDescent="0.35">
      <c r="A10" s="1"/>
      <c r="B10" s="33"/>
      <c r="C10" s="28"/>
      <c r="D10" s="28"/>
      <c r="E10" s="28"/>
      <c r="F10" s="28"/>
      <c r="G10" s="19"/>
      <c r="H10" s="1"/>
    </row>
    <row r="11" spans="1:8" ht="33" customHeight="1" x14ac:dyDescent="0.35">
      <c r="A11" s="1"/>
      <c r="B11" s="130" t="s">
        <v>264</v>
      </c>
      <c r="C11" s="130"/>
      <c r="D11" s="130"/>
      <c r="E11" s="130"/>
      <c r="F11" s="130"/>
      <c r="G11" s="130"/>
      <c r="H11" s="1"/>
    </row>
    <row r="12" spans="1:8" x14ac:dyDescent="0.35">
      <c r="A12" s="1"/>
      <c r="B12" s="1"/>
      <c r="C12" s="1"/>
      <c r="D12" s="1"/>
      <c r="E12" s="1"/>
      <c r="F12" s="1"/>
      <c r="G12" s="1"/>
      <c r="H12" s="1"/>
    </row>
    <row r="13" spans="1:8" x14ac:dyDescent="0.35">
      <c r="A13" s="1"/>
      <c r="B13" s="1"/>
      <c r="C13" s="1"/>
      <c r="D13" s="1"/>
      <c r="E13" s="1"/>
      <c r="F13" s="1"/>
      <c r="G13" s="1"/>
      <c r="H13" s="1"/>
    </row>
    <row r="14" spans="1:8" x14ac:dyDescent="0.35">
      <c r="A14" s="1"/>
      <c r="B14" s="1"/>
      <c r="C14" s="1"/>
      <c r="D14" s="1"/>
      <c r="E14" s="1"/>
      <c r="F14" s="1"/>
      <c r="G14" s="1"/>
      <c r="H14" s="1"/>
    </row>
    <row r="15" spans="1:8" x14ac:dyDescent="0.35">
      <c r="A15" s="1"/>
      <c r="B15" s="1"/>
      <c r="C15" s="1"/>
      <c r="D15" s="1"/>
      <c r="E15" s="1"/>
      <c r="F15" s="1"/>
      <c r="G15" s="1"/>
      <c r="H15" s="1"/>
    </row>
    <row r="16" spans="1:8" x14ac:dyDescent="0.35">
      <c r="A16" s="1"/>
      <c r="B16" s="1"/>
      <c r="C16" s="1"/>
      <c r="D16" s="1"/>
      <c r="E16" s="1"/>
      <c r="F16" s="1"/>
      <c r="G16" s="1"/>
      <c r="H16" s="1"/>
    </row>
    <row r="17" spans="1:8" x14ac:dyDescent="0.35">
      <c r="A17" s="1"/>
      <c r="B17" s="1"/>
      <c r="C17" s="1"/>
      <c r="D17" s="1"/>
      <c r="E17" s="1"/>
      <c r="F17" s="1"/>
      <c r="G17" s="1"/>
      <c r="H17" s="1"/>
    </row>
    <row r="18" spans="1:8" x14ac:dyDescent="0.35">
      <c r="A18" s="1"/>
      <c r="B18" s="1"/>
      <c r="C18" s="1"/>
      <c r="D18" s="1"/>
      <c r="E18" s="1"/>
      <c r="F18" s="1"/>
      <c r="G18" s="1"/>
      <c r="H18" s="1"/>
    </row>
    <row r="19" spans="1:8" x14ac:dyDescent="0.35">
      <c r="A19" s="1"/>
      <c r="B19" s="1"/>
      <c r="C19" s="1"/>
      <c r="D19" s="1"/>
      <c r="E19" s="1"/>
      <c r="F19" s="1"/>
      <c r="G19" s="1"/>
      <c r="H19" s="1"/>
    </row>
    <row r="20" spans="1:8" x14ac:dyDescent="0.35">
      <c r="A20" s="1"/>
      <c r="B20" s="1"/>
      <c r="C20" s="1"/>
      <c r="D20" s="1"/>
      <c r="E20" s="1"/>
      <c r="F20" s="1"/>
      <c r="G20" s="1"/>
      <c r="H20" s="1"/>
    </row>
    <row r="21" spans="1:8" x14ac:dyDescent="0.35">
      <c r="A21" s="1"/>
      <c r="B21" s="1"/>
      <c r="C21" s="1"/>
      <c r="D21" s="1"/>
      <c r="E21" s="1"/>
      <c r="F21" s="1"/>
      <c r="G21" s="1"/>
      <c r="H21" s="1"/>
    </row>
    <row r="22" spans="1:8" x14ac:dyDescent="0.35">
      <c r="A22" s="1"/>
      <c r="B22" s="1"/>
      <c r="C22" s="1"/>
      <c r="D22" s="1"/>
      <c r="E22" s="1"/>
      <c r="F22" s="1"/>
      <c r="G22" s="1"/>
      <c r="H22" s="1"/>
    </row>
    <row r="23" spans="1:8" x14ac:dyDescent="0.35">
      <c r="A23" s="1"/>
      <c r="B23" s="1"/>
      <c r="C23" s="1"/>
      <c r="D23" s="1"/>
      <c r="E23" s="1"/>
      <c r="F23" s="1"/>
      <c r="G23" s="1"/>
      <c r="H23" s="1"/>
    </row>
    <row r="24" spans="1:8" x14ac:dyDescent="0.35">
      <c r="A24" s="1"/>
      <c r="B24" s="1"/>
      <c r="C24" s="1"/>
      <c r="D24" s="1"/>
      <c r="E24" s="1"/>
      <c r="F24" s="1"/>
      <c r="G24" s="1"/>
      <c r="H24" s="1"/>
    </row>
    <row r="25" spans="1:8" x14ac:dyDescent="0.35">
      <c r="A25" s="1"/>
      <c r="B25" s="1"/>
      <c r="C25" s="1"/>
      <c r="D25" s="1"/>
      <c r="E25" s="1"/>
      <c r="F25" s="1"/>
      <c r="G25" s="1"/>
      <c r="H25" s="1"/>
    </row>
    <row r="26" spans="1:8" x14ac:dyDescent="0.35">
      <c r="A26" s="1"/>
      <c r="B26" s="1"/>
      <c r="C26" s="1"/>
      <c r="D26" s="1"/>
      <c r="E26" s="1"/>
      <c r="F26" s="1"/>
      <c r="G26" s="1"/>
      <c r="H26" s="1"/>
    </row>
    <row r="27" spans="1:8" x14ac:dyDescent="0.35">
      <c r="A27" s="1"/>
      <c r="B27" s="1"/>
      <c r="C27" s="1"/>
      <c r="D27" s="1"/>
      <c r="E27" s="1"/>
      <c r="F27" s="1"/>
      <c r="G27" s="1"/>
      <c r="H27" s="1"/>
    </row>
    <row r="28" spans="1:8" x14ac:dyDescent="0.35">
      <c r="A28" s="1"/>
      <c r="B28" s="1"/>
      <c r="C28" s="1"/>
      <c r="D28" s="1"/>
      <c r="E28" s="1"/>
      <c r="F28" s="1"/>
      <c r="G28" s="1"/>
      <c r="H28" s="1"/>
    </row>
    <row r="29" spans="1:8" x14ac:dyDescent="0.35">
      <c r="A29" s="1"/>
      <c r="B29" s="1"/>
      <c r="C29" s="1"/>
      <c r="D29" s="1"/>
      <c r="E29" s="1"/>
      <c r="F29" s="1"/>
      <c r="G29" s="1"/>
      <c r="H29" s="1"/>
    </row>
    <row r="30" spans="1:8" x14ac:dyDescent="0.35">
      <c r="A30" s="1"/>
      <c r="B30" s="1"/>
      <c r="C30" s="1"/>
      <c r="D30" s="1"/>
      <c r="E30" s="1"/>
      <c r="F30" s="1"/>
      <c r="G30" s="1"/>
      <c r="H30" s="1"/>
    </row>
    <row r="31" spans="1:8" x14ac:dyDescent="0.35">
      <c r="A31" s="1"/>
      <c r="B31" s="1"/>
      <c r="C31" s="1"/>
      <c r="D31" s="1"/>
      <c r="E31" s="1"/>
      <c r="F31" s="1"/>
      <c r="G31" s="1"/>
      <c r="H31" s="1"/>
    </row>
    <row r="32" spans="1:8" x14ac:dyDescent="0.35">
      <c r="A32" s="1"/>
      <c r="B32" s="1"/>
      <c r="C32" s="1"/>
      <c r="D32" s="1"/>
      <c r="E32" s="1"/>
      <c r="F32" s="1"/>
      <c r="G32" s="1"/>
      <c r="H32" s="1"/>
    </row>
    <row r="33" spans="1:8" x14ac:dyDescent="0.35">
      <c r="A33" s="1"/>
      <c r="B33" s="1"/>
      <c r="C33" s="1"/>
      <c r="D33" s="1"/>
      <c r="E33" s="1"/>
      <c r="F33" s="1"/>
      <c r="G33" s="1"/>
      <c r="H33" s="1"/>
    </row>
    <row r="34" spans="1:8" x14ac:dyDescent="0.35">
      <c r="A34" s="1"/>
      <c r="B34" s="1"/>
      <c r="C34" s="1"/>
      <c r="D34" s="1"/>
      <c r="E34" s="1"/>
      <c r="F34" s="1"/>
      <c r="G34" s="1"/>
      <c r="H34" s="1"/>
    </row>
    <row r="35" spans="1:8" x14ac:dyDescent="0.35">
      <c r="A35" s="1"/>
      <c r="B35" s="1"/>
      <c r="C35" s="1"/>
      <c r="D35" s="1"/>
      <c r="E35" s="1"/>
      <c r="F35" s="1"/>
      <c r="G35" s="1"/>
      <c r="H35" s="1"/>
    </row>
    <row r="36" spans="1:8" x14ac:dyDescent="0.35">
      <c r="A36" s="1"/>
      <c r="B36" s="1"/>
      <c r="C36" s="1"/>
      <c r="D36" s="1"/>
      <c r="E36" s="1"/>
      <c r="F36" s="1"/>
      <c r="G36" s="1"/>
      <c r="H36" s="1"/>
    </row>
    <row r="37" spans="1:8" x14ac:dyDescent="0.35">
      <c r="A37" s="1"/>
      <c r="B37" s="1"/>
      <c r="C37" s="1"/>
      <c r="D37" s="1"/>
      <c r="E37" s="1"/>
      <c r="F37" s="1"/>
      <c r="G37" s="1"/>
      <c r="H37" s="1"/>
    </row>
    <row r="38" spans="1:8" x14ac:dyDescent="0.35">
      <c r="A38" s="1"/>
      <c r="B38" s="1"/>
      <c r="C38" s="1"/>
      <c r="D38" s="1"/>
      <c r="E38" s="1"/>
      <c r="F38" s="1"/>
      <c r="G38" s="1"/>
      <c r="H38" s="1"/>
    </row>
    <row r="39" spans="1:8" x14ac:dyDescent="0.35">
      <c r="A39" s="1"/>
      <c r="B39" s="1"/>
      <c r="C39" s="1"/>
      <c r="D39" s="1"/>
      <c r="E39" s="1"/>
      <c r="F39" s="1"/>
      <c r="G39" s="1"/>
      <c r="H39" s="1"/>
    </row>
    <row r="40" spans="1:8" x14ac:dyDescent="0.35">
      <c r="A40" s="1"/>
      <c r="B40" s="1"/>
      <c r="C40" s="1"/>
      <c r="D40" s="1"/>
      <c r="E40" s="1"/>
      <c r="F40" s="1"/>
      <c r="G40" s="1"/>
      <c r="H40" s="1"/>
    </row>
    <row r="41" spans="1:8" x14ac:dyDescent="0.35">
      <c r="A41" s="1"/>
      <c r="B41" s="1"/>
      <c r="C41" s="1"/>
      <c r="D41" s="1"/>
      <c r="E41" s="1"/>
      <c r="F41" s="1"/>
      <c r="G41" s="1"/>
      <c r="H41" s="1"/>
    </row>
    <row r="42" spans="1:8" x14ac:dyDescent="0.35">
      <c r="A42" s="1"/>
      <c r="B42" s="1"/>
      <c r="C42" s="1"/>
      <c r="D42" s="1"/>
      <c r="E42" s="1"/>
      <c r="F42" s="1"/>
      <c r="G42" s="1"/>
      <c r="H42" s="1"/>
    </row>
    <row r="43" spans="1:8" x14ac:dyDescent="0.35">
      <c r="A43" s="1"/>
      <c r="B43" s="1"/>
      <c r="C43" s="1"/>
      <c r="D43" s="1"/>
      <c r="E43" s="1"/>
      <c r="F43" s="1"/>
      <c r="G43" s="1"/>
      <c r="H43" s="1"/>
    </row>
    <row r="44" spans="1:8" x14ac:dyDescent="0.35">
      <c r="A44" s="1"/>
      <c r="B44" s="1"/>
      <c r="C44" s="1"/>
      <c r="D44" s="1"/>
      <c r="E44" s="1"/>
      <c r="F44" s="1"/>
      <c r="G44" s="1"/>
      <c r="H44" s="1"/>
    </row>
    <row r="45" spans="1:8" x14ac:dyDescent="0.35">
      <c r="A45" s="1"/>
      <c r="B45" s="1"/>
      <c r="C45" s="1"/>
      <c r="D45" s="1"/>
      <c r="E45" s="1"/>
      <c r="F45" s="1"/>
      <c r="G45" s="1"/>
      <c r="H45" s="1"/>
    </row>
    <row r="46" spans="1:8" x14ac:dyDescent="0.35">
      <c r="A46" s="1"/>
      <c r="B46" s="1"/>
      <c r="C46" s="1"/>
      <c r="D46" s="1"/>
      <c r="E46" s="1"/>
      <c r="F46" s="1"/>
      <c r="G46" s="1"/>
      <c r="H46" s="1"/>
    </row>
    <row r="47" spans="1:8" x14ac:dyDescent="0.35">
      <c r="A47" s="1"/>
      <c r="B47" s="1"/>
      <c r="C47" s="1"/>
      <c r="D47" s="1"/>
      <c r="E47" s="1"/>
      <c r="F47" s="1"/>
      <c r="G47" s="1"/>
      <c r="H47" s="1"/>
    </row>
    <row r="48" spans="1:8" x14ac:dyDescent="0.35">
      <c r="A48" s="1"/>
      <c r="B48" s="1"/>
      <c r="C48" s="1"/>
      <c r="D48" s="1"/>
      <c r="E48" s="1"/>
      <c r="F48" s="1"/>
      <c r="G48" s="1"/>
      <c r="H48" s="1"/>
    </row>
  </sheetData>
  <sheetProtection algorithmName="SHA-512" hashValue="qnbVkOvopFRwMRMICiS6HrgDCSwCw/kCBrC+8aQaMta5LqZxcZryCnl6dAo+A9PPR45n/kcS9OxKU+sqS7HIXQ==" saltValue="dHptFNNLI5ILZAi5ksDOu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2023-10-10T10:45:54Z</dcterms:modified>
</cp:coreProperties>
</file>