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Hillerød Spildevand AS (S039)\ØR2027\"/>
    </mc:Choice>
  </mc:AlternateContent>
  <xr:revisionPtr revIDLastSave="0" documentId="13_ncr:1_{7ACB04AA-9806-4736-80B8-66AE43B3EA32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10-tillæg'!$A$1:$E$26</definedName>
    <definedName name="BlåBlok_51">'5.1.a. § 10-tillæg'!$A$1:$G$23</definedName>
    <definedName name="BlåBlok_52">'5.2. Varige tillæg'!$A$1:$G$30</definedName>
    <definedName name="BlåBlok_53">'5.3. Engangstillæg'!$A$1:$G$26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Engangstillæg'!$B$8:$F$24</definedName>
    <definedName name="EngTillæg_Tabel_Værdi">'5.3. Engangstillæg'!$B$24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10-tillæg'!$B$8:$D$19</definedName>
    <definedName name="PG10Tillæg_K_Tabel_Total">'5.1. § 10-tillæg'!$B$19</definedName>
    <definedName name="PG10Tillæg_ØR_Tabel">'5.1. § 10-tillæg'!$B$21:$D$24</definedName>
    <definedName name="PG10Tillæg_ØR_Tabel_SletDrik">'5.1. § 10-tillæg'!$B$22:$D$22</definedName>
    <definedName name="PG10Tillæg_ØR_Tabel_Total">'5.1. § 10-tillæg'!$B$24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10-tillæg'!$A$1:$E$26</definedName>
    <definedName name="_xlnm.Print_Area" localSheetId="6">'5.1.a. § 10-tillæg'!$A$1:$G$23</definedName>
    <definedName name="_xlnm.Print_Area" localSheetId="7">'5.2. Varige tillæg'!$A$1:$G$30</definedName>
    <definedName name="_xlnm.Print_Area" localSheetId="8">'5.3. Engangstillæg'!$A$1:$G$26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tillæg'!$B$8:$F$28</definedName>
    <definedName name="VarigeTillæg_Tabel_KS">'5.2. Varige tillæg'!$B$26</definedName>
    <definedName name="VarigeTillæg_Tabel_SletSmå">'5.2. Varige tillæg'!$B$25:$F$25</definedName>
    <definedName name="VarigeTillæg_Tabel_Værdi">'5.2. Varige tillæg'!$B$24</definedName>
    <definedName name="VarigeTillæg_Tabel_Værdi_korr">'5.2. Varige tillæg'!$B$28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24" i="10"/>
  <c r="C24" i="10"/>
  <c r="E24" i="9"/>
  <c r="E25" i="9" s="1"/>
  <c r="C24" i="9"/>
  <c r="C26" i="9" s="1"/>
  <c r="E19" i="8"/>
  <c r="E18" i="8"/>
  <c r="E17" i="8"/>
  <c r="E16" i="8"/>
  <c r="E15" i="8"/>
  <c r="E14" i="8"/>
  <c r="E13" i="8"/>
  <c r="C13" i="7" s="1"/>
  <c r="E12" i="8"/>
  <c r="C12" i="7" s="1"/>
  <c r="E11" i="8"/>
  <c r="C11" i="7" s="1"/>
  <c r="E10" i="8"/>
  <c r="C10" i="7" s="1"/>
  <c r="E9" i="8"/>
  <c r="C24" i="7"/>
  <c r="C18" i="3" s="1"/>
  <c r="C16" i="6"/>
  <c r="C12" i="3" l="1"/>
  <c r="C13" i="3"/>
  <c r="C9" i="7"/>
  <c r="C19" i="7" s="1"/>
  <c r="C11" i="4" s="1"/>
  <c r="C12" i="4" s="1"/>
  <c r="C15" i="4" s="1"/>
  <c r="C19" i="4" s="1"/>
  <c r="C24" i="4" s="1"/>
  <c r="C16" i="12"/>
  <c r="C20" i="3" s="1"/>
  <c r="C12" i="11"/>
  <c r="C19" i="3" s="1"/>
  <c r="C25" i="9"/>
  <c r="C27" i="9" s="1"/>
  <c r="C28" i="9" s="1"/>
  <c r="E26" i="9"/>
  <c r="E27" i="9" s="1"/>
  <c r="E28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<sst xmlns="http://schemas.openxmlformats.org/spreadsheetml/2006/main" count="393" uniqueCount="170">
  <si>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</si>
  <si>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</si>
  <si>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</si>
  <si>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</si>
  <si>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</si>
  <si>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</si>
  <si>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</si>
  <si>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</si>
  <si>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</si>
  <si>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</si>
  <si>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</si>
  <si>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</si>
  <si>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</si>
  <si>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</si>
  <si>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</si>
  <si>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</si>
  <si>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</si>
  <si>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</si>
  <si>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</si>
  <si>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</si>
  <si>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</si>
  <si>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</si>
  <si>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</si>
  <si>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</si>
  <si>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</si>
  <si>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</si>
  <si>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</si>
  <si>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</si>
  <si>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</si>
  <si>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</si>
  <si>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</si>
  <si>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</si>
  <si>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</si>
  <si>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</si>
  <si>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</si>
  <si>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</si>
  <si>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</si>
  <si>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</si>
  <si>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</si>
  <si>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</si>
  <si>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</si>
  <si>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</si>
  <si>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</si>
  <si>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</si>
  <si>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</si>
  <si>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</si>
  <si>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</si>
  <si>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</si>
  <si>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</si>
  <si>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</si>
  <si>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</si>
  <si>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</si>
  <si>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</si>
  <si>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</si>
  <si>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</si>
  <si>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</si>
  <si>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</si>
  <si>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</si>
  <si>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</si>
  <si>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</si>
  <si>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</si>
  <si>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</si>
  <si>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</si>
  <si>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</si>
  <si>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</si>
  <si>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</si>
  <si>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</si>
  <si>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</si>
  <si>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</si>
  <si>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</si>
  <si>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</si>
  <si>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</si>
  <si>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</si>
  <si>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</si>
  <si>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</si>
  <si>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</si>
  <si>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</si>
  <si>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</si>
  <si>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</si>
  <si>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</si>
  <si>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</si>
  <si>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</si>
  <si>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</si>
  <si>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</si>
  <si>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</si>
  <si>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</si>
  <si>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</si>
  <si>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</si>
  <si>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</si>
  <si>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</si>
  <si>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</si>
  <si>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</si>
  <si>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</si>
  <si>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</si>
  <si>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</si>
  <si>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</si>
  <si>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</si>
  <si>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</si>
  <si>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</si>
  <si>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</si>
  <si>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</si>
  <si>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</si>
  <si>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</si>
  <si>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</si>
  <si>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</si>
  <si>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</si>
  <si>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</si>
  <si>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</si>
  <si>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</si>
  <si>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</si>
  <si>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</si>
  <si>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</si>
  <si>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</si>
  <si>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</si>
  <si>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</si>
  <si>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</si>
  <si>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</si>
  <si>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</si>
  <si>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</si>
  <si>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</si>
  <si>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</si>
  <si>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</si>
  <si>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</si>
  <si>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</si>
  <si>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</si>
  <si>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</si>
  <si>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</si>
  <si>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</si>
  <si>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</si>
  <si>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</si>
  <si>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</si>
  <si>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</si>
  <si>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</si>
  <si>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</si>
  <si>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</si>
  <si>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</si>
  <si>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</si>
  <si>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</si>
  <si>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</si>
  <si>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</si>
  <si>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</si>
  <si>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</si>
  <si>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</si>
  <si>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</si>
  <si>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</si>
  <si>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</si>
  <si>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</si>
  <si>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</si>
  <si>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</si>
  <si>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</si>
  <si>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</si>
  <si>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</si>
  <si>
    <t>Diverse projekter vedr. strømpeforing 2024</t>
  </si>
  <si>
    <t>Diverse projekter vedr. strømpeforing 2025</t>
  </si>
  <si>
    <t>Projekt 2502208</t>
  </si>
  <si>
    <t>Projekt 2505721</t>
  </si>
  <si>
    <t>Projekt 2506000</t>
  </si>
  <si>
    <t>Projekt 2508111</t>
  </si>
  <si>
    <t>Projekt 2508112</t>
  </si>
  <si>
    <t>Projekt 2508113</t>
  </si>
  <si>
    <t>Projekt 2508240</t>
  </si>
  <si>
    <t>Projekt 2509511</t>
  </si>
  <si>
    <t>Projekt 2509515</t>
  </si>
  <si>
    <t>Anlægsomkostninger vedr. tilslutninger 2025</t>
  </si>
  <si>
    <t>Driftsomkostninger vedr. tilslutninger 2025</t>
  </si>
  <si>
    <t>Projekt 2505490</t>
  </si>
  <si>
    <t>Bæredygtighedsrapportering (CSRD)</t>
  </si>
  <si>
    <t>NIS2</t>
  </si>
  <si>
    <t>Bortskaffelse af slam 2025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</si>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</sst>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K0JUUzXTW2pfjaHV/dyzcj9uap5nggeHmnQLtO6g3+KxCe428555auqNNXNgzhe3vxJglam5NB3S3ngO/SJBgA==" saltValue="QDKdgUz6qhhcR+pvjui5S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axTdEChHOm6WrQvPKOLCQTyfFvxM7maeDnoJp+s2LwHSWqD4GN5SndHtxIEohjOmh11lL+m16lPwEkMFp2R+Cg==" saltValue="Id9tt+U2WaX14srHJvSZN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142</v>
      </c>
      <c r="C13" s="118">
        <v>1678803</v>
      </c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>
        <v>151442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-1527361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-1527361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mg1CSvHOGOI9e+qpvaXhp3ZQb5NKv6x3/rPAj3W4sqXEQMo6OYxgnEwMNh/4fCvTsnk0/JMUB0OnQS1tdYc4Lg==" saltValue="ScqEIQODbQf3U0iTaNiFC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OYvkEQgwkOQhJr8+P3EVwZ9+HavYAC5LNwlglHX7zCDiafJ9cISQbFTuUlZYhd+ssWjLGrvmAqQi6VYeLfOslQ==" saltValue="IrXxPaPDJKnA0kTBWnkQ2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7g5n93p+HKoTPtBmlT3c5K30BqVS6U3mLrRsA8plTpujGPOC41Bd36GXRViPd+jf8I5mQuHRgPdnMgdH9Mj6eg==" saltValue="Dy+f+3VGQ8tECBy2/YZFx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LE5G9CvSOeyJS0PIbWwHuPmgAJ+A1mhFcW4o7Iox6Bglx7ntVqqLSezWAk7yjitklasH3DVmEOpX46ivZsLC/g==" saltValue="MT02YzEQHak09Bthmmm9E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2.4462902348979399E-3</v>
      </c>
      <c r="D23" s="22"/>
    </row>
    <row r="24" spans="1:4" ht="15" customHeight="1" x14ac:dyDescent="0.25">
      <c r="A24" s="11"/>
      <c r="B24" s="44" t="s">
        <v>121</v>
      </c>
      <c r="C24" s="8">
        <v>2.4462902348979399E-3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4xmr2TSLhsRTdBM7v5zkk6DVMovtCGrB5v4S9Xz/aZh5yKk9lsSDwzrT+Lvn+T4Xdv+1hY9BiC9hWHVSM6BDlA==" saltValue="slZZAQzzUTZuAo2914f5H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135939899.86453441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tillæg'!C28+'5.2. Varige tillæg'!E28</f>
        <v>3860629.619257051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-341992.6701097606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-908611.18399302068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4004092.8506980035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142554018.4803867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10-tillæg'!C24</f>
        <v>1678803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-1527361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142705460.4803867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T43ypD6ehqtq26lBTcThtBJBlmXWiPPoiZoGhhfuci/DrCfd3WGe1VtMdut9W/CZkf4LyQ74rN8HI2GQEjsM8w==" saltValue="9MujGYJYgGNFvPHbKZF+F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137131148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1801009.819989041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10-tillæg'!C19+'5.2. Varige tillæg'!C24+'5.2. Varige tillæg'!E24+'5.3. Engangstillæg'!C24+'5.3. Engangstillæg'!E24</f>
        <v>8961509.6190949045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147893667.43908396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140969522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6924145.4390839636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1659131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8583276.4390839636</v>
      </c>
      <c r="D19" s="27" t="s">
        <v>31</v>
      </c>
      <c r="E19" s="11"/>
    </row>
    <row r="20" spans="1:5" ht="45" customHeight="1" x14ac:dyDescent="0.25">
      <c r="A20" s="11"/>
      <c r="B20" s="49" t="s">
        <v>144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145</v>
      </c>
      <c r="C22" s="26"/>
      <c r="D22" s="27"/>
      <c r="E22" s="11"/>
    </row>
    <row r="23" spans="1:5" ht="26.25" x14ac:dyDescent="0.25">
      <c r="A23" s="11"/>
      <c r="B23" s="52" t="s">
        <v>146</v>
      </c>
      <c r="C23" s="53">
        <f>100*1659131/(127055617+5990243)</f>
        <v>1.2470369239599037</v>
      </c>
      <c r="D23" s="46" t="s">
        <v>147</v>
      </c>
      <c r="E23" s="11"/>
    </row>
    <row r="24" spans="1:5" ht="26.25" x14ac:dyDescent="0.25">
      <c r="A24" s="11"/>
      <c r="B24" s="52" t="s">
        <v>148</v>
      </c>
      <c r="C24" s="53">
        <f>C19/C12*100</f>
        <v>5.8036808388833387</v>
      </c>
      <c r="D24" s="46" t="s">
        <v>147</v>
      </c>
      <c r="E24" s="11"/>
    </row>
    <row r="25" spans="1:5" ht="56.25" customHeight="1" x14ac:dyDescent="0.25">
      <c r="A25" s="11"/>
      <c r="B25" s="54" t="s">
        <v>149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zZ7Y7MXPrwabMrGAhNmTtZP/l8JPLP/Zd5prsqNkJ0RLFahdT53T9J5EQrY/EM+h71Qxj3cCvgYi8XEA7YNnmg==" saltValue="uvLIzwaBjKg+y8DxQNZei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131540434.2460752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1801009.819989041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-326191.87252600258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-893666.16522216506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3818313.8362183343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135939899.86453441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1678803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0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-1527361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169</v>
      </c>
      <c r="C23" s="78">
        <v>136091341.86453441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SHDZbcEsprUCvZgoi4DQjPLmLRivpOxwYEO1ep9TR/Zwp/oKLShSAnPsAUbsPBA8YW7qrbTMzRQXrm1msTB/1A==" saltValue="woT5+a2STXV/2EDeP9wmc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45974654.976486668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-919493.09952973342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tillæg'!C24)*(1+'8. Nøgletal'!C9)*(1-'8. Nøgletal'!C19)+'5.6 Anlægsprojekter'!C12-'6. Bortfald'!C12+'7. Tilknyttet virksomhed'!C12</f>
        <v>375397.32269409997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45430559.199651033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-908611.18399302068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100821890.52103765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tillæg'!E24)*(1+'8. Nøgletal'!C9)*(1-'8. Nøgletal'!C14)+'5.6 Anlægsprojekter'!E12-'6. Bortfald'!E12+'7. Tilknyttet virksomhed'!E12</f>
        <v>3494718.464465999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104316608.98550366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-908611.18399302068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Dp5SowWmTSYrgBY6AQ1o9NjlRNn4IJMZl8ElqgzKTxKmlhrcB2UtixnIIHV5PJAfZN+0iq31d+kgu/ncZrY1YA==" saltValue="Fk6/1GoovkH1vS+bZHfQt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15238.042432360002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7" t="s">
        <v>140</v>
      </c>
      <c r="C12" s="33">
        <f>'5.1.a. § 10-tillæg'!E12</f>
        <v>349257.87155913643</v>
      </c>
      <c r="D12" s="46" t="s">
        <v>31</v>
      </c>
      <c r="E12" s="11"/>
    </row>
    <row r="13" spans="1:5" ht="15" customHeight="1" x14ac:dyDescent="0.25">
      <c r="A13" s="11"/>
      <c r="B13" s="98" t="s">
        <v>141</v>
      </c>
      <c r="C13" s="33">
        <f>'5.1.a. § 10-tillæg'!E13</f>
        <v>94710.845103410014</v>
      </c>
      <c r="D13" s="46" t="s">
        <v>31</v>
      </c>
      <c r="E13" s="11"/>
    </row>
    <row r="14" spans="1:5" ht="15" customHeight="1" x14ac:dyDescent="0.25">
      <c r="A14" s="11"/>
      <c r="B14" s="98" t="s">
        <v>150</v>
      </c>
      <c r="C14" s="99">
        <v>65152.5</v>
      </c>
      <c r="D14" s="46" t="s">
        <v>31</v>
      </c>
      <c r="E14" s="11"/>
    </row>
    <row r="15" spans="1:5" ht="15" customHeight="1" x14ac:dyDescent="0.25">
      <c r="A15" s="11"/>
      <c r="B15" s="98" t="s">
        <v>151</v>
      </c>
      <c r="C15" s="99">
        <v>80923.399999999994</v>
      </c>
      <c r="D15" s="46" t="s">
        <v>31</v>
      </c>
      <c r="E15" s="11"/>
    </row>
    <row r="16" spans="1:5" ht="15" customHeight="1" x14ac:dyDescent="0.25">
      <c r="A16" s="11"/>
      <c r="B16" s="98"/>
      <c r="C16" s="99"/>
      <c r="D16" s="46" t="s">
        <v>31</v>
      </c>
      <c r="E16" s="11"/>
    </row>
    <row r="17" spans="1:5" ht="15" customHeight="1" x14ac:dyDescent="0.25">
      <c r="A17" s="11"/>
      <c r="B17" s="98"/>
      <c r="C17" s="99"/>
      <c r="D17" s="46" t="s">
        <v>31</v>
      </c>
      <c r="E17" s="11"/>
    </row>
    <row r="18" spans="1:5" ht="15" customHeight="1" x14ac:dyDescent="0.25">
      <c r="A18" s="11"/>
      <c r="B18" s="98"/>
      <c r="C18" s="99"/>
      <c r="D18" s="46" t="s">
        <v>31</v>
      </c>
      <c r="E18" s="11"/>
    </row>
    <row r="19" spans="1:5" ht="15" customHeight="1" x14ac:dyDescent="0.25">
      <c r="A19" s="11"/>
      <c r="B19" s="25" t="s">
        <v>48</v>
      </c>
      <c r="C19" s="100">
        <f>SUM(C9:C18)</f>
        <v>605282.65909490653</v>
      </c>
      <c r="D19" s="101" t="s">
        <v>31</v>
      </c>
      <c r="E19" s="11"/>
    </row>
    <row r="20" spans="1:5" ht="15" customHeight="1" x14ac:dyDescent="0.25">
      <c r="A20" s="11"/>
      <c r="B20" s="102"/>
      <c r="C20" s="103"/>
      <c r="D20" s="103"/>
      <c r="E20" s="11"/>
    </row>
    <row r="21" spans="1:5" ht="15" customHeight="1" x14ac:dyDescent="0.25">
      <c r="A21" s="11"/>
      <c r="B21" s="83" t="s">
        <v>39</v>
      </c>
      <c r="C21" s="84"/>
      <c r="D21" s="85"/>
      <c r="E21" s="11"/>
    </row>
    <row r="22" spans="1:5" ht="15" customHeight="1" x14ac:dyDescent="0.25">
      <c r="A22" s="11"/>
      <c r="B22" s="104" t="s">
        <v>49</v>
      </c>
      <c r="C22" s="33">
        <v>1678803</v>
      </c>
      <c r="D22" s="46" t="s">
        <v>31</v>
      </c>
      <c r="E22" s="11"/>
    </row>
    <row r="23" spans="1:5" ht="15" customHeight="1" x14ac:dyDescent="0.25">
      <c r="A23" s="11"/>
      <c r="B23" s="104" t="s">
        <v>50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25" t="s">
        <v>48</v>
      </c>
      <c r="C24" s="100">
        <f>SUM(C22:C23)</f>
        <v>1678803</v>
      </c>
      <c r="D24" s="101" t="s">
        <v>31</v>
      </c>
      <c r="E24" s="11"/>
    </row>
    <row r="25" spans="1:5" ht="15" customHeight="1" x14ac:dyDescent="0.25">
      <c r="A25" s="11"/>
      <c r="B25" s="11"/>
      <c r="C25" s="11"/>
      <c r="D25" s="11"/>
      <c r="E25" s="11"/>
    </row>
    <row r="26" spans="1:5" ht="15" customHeight="1" x14ac:dyDescent="0.25">
      <c r="A26" s="11"/>
      <c r="B26" s="11"/>
      <c r="C26" s="11"/>
      <c r="D26" s="11"/>
      <c r="E26" s="11"/>
    </row>
  </sheetData>
  <sheetProtection algorithmName="SHA-512" hashValue="JCO2iSgBQ8elLmj3sORiztuEQpJ9vK+V5XBQT7gM7SO4ZwDS6e9DM1Lb03byOiciSfsBL+kwSJEeoULJtN0jzA==" saltValue="6Lcsgdks4XIur+VY9EBriA==" spinCount="100000" sheet="1" objects="1" scenarios="1"/>
  <mergeCells count="3">
    <mergeCell ref="B3:D5"/>
    <mergeCell ref="B8:D8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1254672.4699236201</v>
      </c>
      <c r="D9" s="33">
        <v>923187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109328.95756764</v>
      </c>
      <c r="D10" s="33">
        <v>124567</v>
      </c>
      <c r="E10" s="33">
        <f t="shared" ref="E10:E19" si="0">MAX(D10-C10,0)</f>
        <v>15238.042432360002</v>
      </c>
      <c r="F10" s="46" t="s">
        <v>31</v>
      </c>
      <c r="G10" s="11"/>
    </row>
    <row r="11" spans="1:7" ht="39.75" customHeight="1" x14ac:dyDescent="0.25">
      <c r="A11" s="11"/>
      <c r="B11" s="97" t="s">
        <v>139</v>
      </c>
      <c r="C11" s="33">
        <v>2420630.3735968005</v>
      </c>
      <c r="D11" s="33">
        <v>217916.92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7" t="s">
        <v>140</v>
      </c>
      <c r="C12" s="33">
        <v>593516.79844086361</v>
      </c>
      <c r="D12" s="33">
        <v>942774.67</v>
      </c>
      <c r="E12" s="33">
        <f t="shared" si="0"/>
        <v>349257.87155913643</v>
      </c>
      <c r="F12" s="46" t="s">
        <v>31</v>
      </c>
      <c r="G12" s="11"/>
    </row>
    <row r="13" spans="1:7" ht="15" customHeight="1" x14ac:dyDescent="0.25">
      <c r="A13" s="11"/>
      <c r="B13" s="98" t="s">
        <v>141</v>
      </c>
      <c r="C13" s="33">
        <v>42763.54489659</v>
      </c>
      <c r="D13" s="33">
        <v>137474.39000000001</v>
      </c>
      <c r="E13" s="33">
        <f t="shared" si="0"/>
        <v>94710.845103410014</v>
      </c>
      <c r="F13" s="46" t="s">
        <v>31</v>
      </c>
      <c r="G13" s="11"/>
    </row>
    <row r="14" spans="1:7" ht="15" hidden="1" customHeight="1" x14ac:dyDescent="0.25">
      <c r="A14" s="11"/>
      <c r="B14" s="98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hwEYmsi2n0UfaNad+a16+i/aQ7mjvJAMp05r6nFQzvYPH14XBCDitOXA00LvaD8o7PR5IUeqosqNgMl3PlqV0Q==" saltValue="B+xbOAojn/VOdqkuPCV9D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30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152</v>
      </c>
      <c r="C10" s="33">
        <v>0</v>
      </c>
      <c r="D10" s="46" t="s">
        <v>31</v>
      </c>
      <c r="E10" s="33">
        <v>101411</v>
      </c>
      <c r="F10" s="46" t="s">
        <v>31</v>
      </c>
      <c r="G10" s="11"/>
    </row>
    <row r="11" spans="1:7" ht="15" customHeight="1" x14ac:dyDescent="0.25">
      <c r="A11" s="11"/>
      <c r="B11" s="112" t="s">
        <v>153</v>
      </c>
      <c r="C11" s="33">
        <v>0</v>
      </c>
      <c r="D11" s="46" t="s">
        <v>31</v>
      </c>
      <c r="E11" s="33">
        <v>256919.3</v>
      </c>
      <c r="F11" s="46" t="s">
        <v>31</v>
      </c>
      <c r="G11" s="11"/>
    </row>
    <row r="12" spans="1:7" ht="15" customHeight="1" x14ac:dyDescent="0.25">
      <c r="A12" s="11"/>
      <c r="B12" s="112" t="s">
        <v>154</v>
      </c>
      <c r="C12" s="33">
        <v>0</v>
      </c>
      <c r="D12" s="46" t="s">
        <v>31</v>
      </c>
      <c r="E12" s="33">
        <v>332633</v>
      </c>
      <c r="F12" s="46" t="s">
        <v>31</v>
      </c>
      <c r="G12" s="11"/>
    </row>
    <row r="13" spans="1:7" ht="15" customHeight="1" x14ac:dyDescent="0.25">
      <c r="A13" s="11"/>
      <c r="B13" s="112" t="s">
        <v>155</v>
      </c>
      <c r="C13" s="33">
        <v>0</v>
      </c>
      <c r="D13" s="46" t="s">
        <v>31</v>
      </c>
      <c r="E13" s="33">
        <v>75501.89</v>
      </c>
      <c r="F13" s="46" t="s">
        <v>31</v>
      </c>
      <c r="G13" s="11"/>
    </row>
    <row r="14" spans="1:7" ht="15" customHeight="1" x14ac:dyDescent="0.25">
      <c r="A14" s="11"/>
      <c r="B14" s="112" t="s">
        <v>156</v>
      </c>
      <c r="C14" s="33">
        <v>0</v>
      </c>
      <c r="D14" s="46" t="s">
        <v>31</v>
      </c>
      <c r="E14" s="33">
        <v>5809.49</v>
      </c>
      <c r="F14" s="46" t="s">
        <v>31</v>
      </c>
      <c r="G14" s="11"/>
    </row>
    <row r="15" spans="1:7" ht="15" customHeight="1" x14ac:dyDescent="0.25">
      <c r="A15" s="11"/>
      <c r="B15" s="112" t="s">
        <v>157</v>
      </c>
      <c r="C15" s="33">
        <v>0</v>
      </c>
      <c r="D15" s="46" t="s">
        <v>31</v>
      </c>
      <c r="E15" s="33">
        <v>808845.1</v>
      </c>
      <c r="F15" s="46" t="s">
        <v>31</v>
      </c>
      <c r="G15" s="11"/>
    </row>
    <row r="16" spans="1:7" ht="15" customHeight="1" x14ac:dyDescent="0.25">
      <c r="A16" s="11"/>
      <c r="B16" s="112" t="s">
        <v>158</v>
      </c>
      <c r="C16" s="33">
        <v>0</v>
      </c>
      <c r="D16" s="46" t="s">
        <v>31</v>
      </c>
      <c r="E16" s="33">
        <v>568282.77</v>
      </c>
      <c r="F16" s="46" t="s">
        <v>31</v>
      </c>
      <c r="G16" s="11"/>
    </row>
    <row r="17" spans="1:7" ht="15" customHeight="1" x14ac:dyDescent="0.25">
      <c r="A17" s="11"/>
      <c r="B17" s="112" t="s">
        <v>159</v>
      </c>
      <c r="C17" s="33">
        <v>0</v>
      </c>
      <c r="D17" s="46" t="s">
        <v>31</v>
      </c>
      <c r="E17" s="33">
        <v>508583.01</v>
      </c>
      <c r="F17" s="46" t="s">
        <v>31</v>
      </c>
      <c r="G17" s="11"/>
    </row>
    <row r="18" spans="1:7" ht="15" customHeight="1" x14ac:dyDescent="0.25">
      <c r="A18" s="11"/>
      <c r="B18" s="112" t="s">
        <v>160</v>
      </c>
      <c r="C18" s="33">
        <v>0</v>
      </c>
      <c r="D18" s="46" t="s">
        <v>31</v>
      </c>
      <c r="E18" s="33">
        <v>175639.46</v>
      </c>
      <c r="F18" s="46" t="s">
        <v>31</v>
      </c>
      <c r="G18" s="11"/>
    </row>
    <row r="19" spans="1:7" ht="15" customHeight="1" x14ac:dyDescent="0.25">
      <c r="A19" s="11"/>
      <c r="B19" s="112" t="s">
        <v>161</v>
      </c>
      <c r="C19" s="33">
        <v>0</v>
      </c>
      <c r="D19" s="46" t="s">
        <v>31</v>
      </c>
      <c r="E19" s="33">
        <v>3408.19</v>
      </c>
      <c r="F19" s="46" t="s">
        <v>31</v>
      </c>
      <c r="G19" s="11"/>
    </row>
    <row r="20" spans="1:7" ht="15" customHeight="1" x14ac:dyDescent="0.25">
      <c r="A20" s="11"/>
      <c r="B20" s="112" t="s">
        <v>162</v>
      </c>
      <c r="C20" s="33">
        <v>0</v>
      </c>
      <c r="D20" s="46" t="s">
        <v>31</v>
      </c>
      <c r="E20" s="33">
        <v>14752.15</v>
      </c>
      <c r="F20" s="46" t="s">
        <v>31</v>
      </c>
      <c r="G20" s="11"/>
    </row>
    <row r="21" spans="1:7" ht="15" customHeight="1" x14ac:dyDescent="0.25">
      <c r="A21" s="11"/>
      <c r="B21" s="112" t="s">
        <v>163</v>
      </c>
      <c r="C21" s="33">
        <v>0</v>
      </c>
      <c r="D21" s="46" t="s">
        <v>31</v>
      </c>
      <c r="E21" s="33">
        <v>517187.58</v>
      </c>
      <c r="F21" s="46" t="s">
        <v>31</v>
      </c>
      <c r="G21" s="11"/>
    </row>
    <row r="22" spans="1:7" ht="15" customHeight="1" x14ac:dyDescent="0.25">
      <c r="A22" s="11"/>
      <c r="B22" s="112" t="s">
        <v>164</v>
      </c>
      <c r="C22" s="33">
        <v>372299.05</v>
      </c>
      <c r="D22" s="46" t="s">
        <v>31</v>
      </c>
      <c r="E22" s="33">
        <v>0</v>
      </c>
      <c r="F22" s="46" t="s">
        <v>31</v>
      </c>
      <c r="G22" s="11"/>
    </row>
    <row r="23" spans="1:7" ht="15" customHeight="1" x14ac:dyDescent="0.25">
      <c r="A23" s="11"/>
      <c r="B23" s="112" t="s">
        <v>165</v>
      </c>
      <c r="C23" s="33">
        <v>0</v>
      </c>
      <c r="D23" s="46" t="s">
        <v>31</v>
      </c>
      <c r="E23" s="33">
        <v>27585</v>
      </c>
      <c r="F23" s="46" t="s">
        <v>31</v>
      </c>
      <c r="G23" s="11"/>
    </row>
    <row r="24" spans="1:7" ht="15" customHeight="1" x14ac:dyDescent="0.25">
      <c r="A24" s="11"/>
      <c r="B24" s="25" t="s">
        <v>105</v>
      </c>
      <c r="C24" s="100">
        <f>SUM(C10:C23)</f>
        <v>372299.05</v>
      </c>
      <c r="D24" s="101" t="s">
        <v>31</v>
      </c>
      <c r="E24" s="100">
        <f>SUM(E10:E23)</f>
        <v>3396557.9399999995</v>
      </c>
      <c r="F24" s="101" t="s">
        <v>31</v>
      </c>
      <c r="G24" s="11"/>
    </row>
    <row r="25" spans="1:7" ht="15" customHeight="1" x14ac:dyDescent="0.25">
      <c r="A25" s="11"/>
      <c r="B25" s="112" t="s">
        <v>35</v>
      </c>
      <c r="C25" s="33">
        <f>-C24*'8. Nøgletal'!C23</f>
        <v>-910.75153047677986</v>
      </c>
      <c r="D25" s="46" t="s">
        <v>31</v>
      </c>
      <c r="E25" s="33">
        <f>-E24*'8. Nøgletal'!C23</f>
        <v>-8308.9665208870611</v>
      </c>
      <c r="F25" s="46" t="s">
        <v>31</v>
      </c>
      <c r="G25" s="11"/>
    </row>
    <row r="26" spans="1:7" ht="15" customHeight="1" x14ac:dyDescent="0.25">
      <c r="A26" s="11"/>
      <c r="B26" s="112" t="s">
        <v>36</v>
      </c>
      <c r="C26" s="33">
        <f>-C24*'8. Nøgletal'!C19</f>
        <v>-7445.9809999999998</v>
      </c>
      <c r="D26" s="46" t="s">
        <v>31</v>
      </c>
      <c r="E26" s="33">
        <f>-E24*'8. Nøgletal'!C14</f>
        <v>0</v>
      </c>
      <c r="F26" s="46" t="s">
        <v>31</v>
      </c>
      <c r="G26" s="11"/>
    </row>
    <row r="27" spans="1:7" ht="15" customHeight="1" x14ac:dyDescent="0.25">
      <c r="A27" s="11"/>
      <c r="B27" s="112" t="s">
        <v>37</v>
      </c>
      <c r="C27" s="33">
        <f>SUM(C24:C26)*'8. Nøgletal'!C9</f>
        <v>10517.93297486922</v>
      </c>
      <c r="D27" s="46" t="s">
        <v>31</v>
      </c>
      <c r="E27" s="33">
        <f>SUM(E24:E26)*'8. Nøgletal'!C9</f>
        <v>97920.395333546345</v>
      </c>
      <c r="F27" s="46" t="s">
        <v>31</v>
      </c>
      <c r="G27" s="11"/>
    </row>
    <row r="28" spans="1:7" ht="26.25" customHeight="1" x14ac:dyDescent="0.25">
      <c r="A28" s="11"/>
      <c r="B28" s="105" t="s">
        <v>106</v>
      </c>
      <c r="C28" s="100">
        <f>SUM(C24:C27)</f>
        <v>374460.25044439238</v>
      </c>
      <c r="D28" s="101" t="s">
        <v>31</v>
      </c>
      <c r="E28" s="100">
        <f>SUM(E24:E27)</f>
        <v>3486169.3688126588</v>
      </c>
      <c r="F28" s="101" t="s">
        <v>31</v>
      </c>
      <c r="G28" s="11"/>
    </row>
    <row r="29" spans="1:7" ht="15" customHeight="1" x14ac:dyDescent="0.25">
      <c r="A29" s="11"/>
      <c r="B29" s="11"/>
      <c r="C29" s="11"/>
      <c r="D29" s="11"/>
      <c r="E29" s="11"/>
      <c r="F29" s="11"/>
      <c r="G29" s="11"/>
    </row>
    <row r="30" spans="1:7" ht="15" customHeight="1" x14ac:dyDescent="0.25">
      <c r="A30" s="11"/>
      <c r="B30" s="11"/>
      <c r="C30" s="11"/>
      <c r="D30" s="11"/>
      <c r="E30" s="11"/>
      <c r="F30" s="11"/>
      <c r="G30" s="11"/>
    </row>
  </sheetData>
  <sheetProtection algorithmName="SHA-512" hashValue="YAindAdD0nuyJKv9ZvWeaeEIuPctU2Wq7SMevn5ZOADVqQwR3exhOtbhROb5afAW+NJuxjfV2XMHQ9WqEp9Fzg==" saltValue="01rdkuATLsrRvzZan/N8H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166</v>
      </c>
      <c r="C10" s="33">
        <v>400133.53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152</v>
      </c>
      <c r="C11" s="33">
        <v>0</v>
      </c>
      <c r="D11" s="46" t="s">
        <v>31</v>
      </c>
      <c r="E11" s="33">
        <v>140035</v>
      </c>
      <c r="F11" s="46" t="s">
        <v>31</v>
      </c>
      <c r="G11" s="11"/>
    </row>
    <row r="12" spans="1:7" ht="15" customHeight="1" x14ac:dyDescent="0.25">
      <c r="A12" s="11"/>
      <c r="B12" s="112" t="s">
        <v>167</v>
      </c>
      <c r="C12" s="33">
        <v>699162.44</v>
      </c>
      <c r="D12" s="46" t="s">
        <v>31</v>
      </c>
      <c r="E12" s="33">
        <v>0</v>
      </c>
      <c r="F12" s="46" t="s">
        <v>31</v>
      </c>
      <c r="G12" s="11"/>
    </row>
    <row r="13" spans="1:7" ht="15" customHeight="1" x14ac:dyDescent="0.25">
      <c r="A13" s="11"/>
      <c r="B13" s="112" t="s">
        <v>154</v>
      </c>
      <c r="C13" s="33">
        <v>0</v>
      </c>
      <c r="D13" s="46" t="s">
        <v>31</v>
      </c>
      <c r="E13" s="33">
        <v>527605</v>
      </c>
      <c r="F13" s="46" t="s">
        <v>31</v>
      </c>
      <c r="G13" s="11"/>
    </row>
    <row r="14" spans="1:7" ht="15" customHeight="1" x14ac:dyDescent="0.25">
      <c r="A14" s="11"/>
      <c r="B14" s="112" t="s">
        <v>155</v>
      </c>
      <c r="C14" s="33">
        <v>0</v>
      </c>
      <c r="D14" s="46" t="s">
        <v>31</v>
      </c>
      <c r="E14" s="33">
        <v>5637</v>
      </c>
      <c r="F14" s="46" t="s">
        <v>31</v>
      </c>
      <c r="G14" s="11"/>
    </row>
    <row r="15" spans="1:7" ht="15" customHeight="1" x14ac:dyDescent="0.25">
      <c r="A15" s="11"/>
      <c r="B15" s="112" t="s">
        <v>156</v>
      </c>
      <c r="C15" s="33">
        <v>0</v>
      </c>
      <c r="D15" s="46" t="s">
        <v>31</v>
      </c>
      <c r="E15" s="33">
        <v>1307</v>
      </c>
      <c r="F15" s="46" t="s">
        <v>31</v>
      </c>
      <c r="G15" s="11"/>
    </row>
    <row r="16" spans="1:7" ht="15" customHeight="1" x14ac:dyDescent="0.25">
      <c r="A16" s="11"/>
      <c r="B16" s="112" t="s">
        <v>157</v>
      </c>
      <c r="C16" s="33">
        <v>0</v>
      </c>
      <c r="D16" s="46" t="s">
        <v>31</v>
      </c>
      <c r="E16" s="33">
        <v>16470</v>
      </c>
      <c r="F16" s="46" t="s">
        <v>31</v>
      </c>
      <c r="G16" s="11"/>
    </row>
    <row r="17" spans="1:7" ht="15" customHeight="1" x14ac:dyDescent="0.25">
      <c r="A17" s="11"/>
      <c r="B17" s="112" t="s">
        <v>158</v>
      </c>
      <c r="C17" s="33">
        <v>0</v>
      </c>
      <c r="D17" s="46" t="s">
        <v>31</v>
      </c>
      <c r="E17" s="33">
        <v>29827</v>
      </c>
      <c r="F17" s="46" t="s">
        <v>31</v>
      </c>
      <c r="G17" s="11"/>
    </row>
    <row r="18" spans="1:7" ht="15" customHeight="1" x14ac:dyDescent="0.25">
      <c r="A18" s="11"/>
      <c r="B18" s="112" t="s">
        <v>159</v>
      </c>
      <c r="C18" s="33">
        <v>0</v>
      </c>
      <c r="D18" s="46" t="s">
        <v>31</v>
      </c>
      <c r="E18" s="33">
        <v>73225</v>
      </c>
      <c r="F18" s="46" t="s">
        <v>31</v>
      </c>
      <c r="G18" s="11"/>
    </row>
    <row r="19" spans="1:7" ht="15" customHeight="1" x14ac:dyDescent="0.25">
      <c r="A19" s="11"/>
      <c r="B19" s="112" t="s">
        <v>160</v>
      </c>
      <c r="C19" s="33">
        <v>0</v>
      </c>
      <c r="D19" s="46" t="s">
        <v>31</v>
      </c>
      <c r="E19" s="33">
        <v>212334</v>
      </c>
      <c r="F19" s="46" t="s">
        <v>31</v>
      </c>
      <c r="G19" s="11"/>
    </row>
    <row r="20" spans="1:7" ht="15" customHeight="1" x14ac:dyDescent="0.25">
      <c r="A20" s="11"/>
      <c r="B20" s="112" t="s">
        <v>161</v>
      </c>
      <c r="C20" s="33">
        <v>0</v>
      </c>
      <c r="D20" s="46" t="s">
        <v>31</v>
      </c>
      <c r="E20" s="33">
        <v>61</v>
      </c>
      <c r="F20" s="46" t="s">
        <v>31</v>
      </c>
      <c r="G20" s="11"/>
    </row>
    <row r="21" spans="1:7" ht="15" customHeight="1" x14ac:dyDescent="0.25">
      <c r="A21" s="11"/>
      <c r="B21" s="112" t="s">
        <v>162</v>
      </c>
      <c r="C21" s="33">
        <v>0</v>
      </c>
      <c r="D21" s="46" t="s">
        <v>31</v>
      </c>
      <c r="E21" s="33">
        <v>6433</v>
      </c>
      <c r="F21" s="46" t="s">
        <v>31</v>
      </c>
      <c r="G21" s="11"/>
    </row>
    <row r="22" spans="1:7" ht="15" customHeight="1" x14ac:dyDescent="0.25">
      <c r="A22" s="11"/>
      <c r="B22" s="112" t="s">
        <v>165</v>
      </c>
      <c r="C22" s="33">
        <v>0</v>
      </c>
      <c r="D22" s="46" t="s">
        <v>31</v>
      </c>
      <c r="E22" s="33">
        <v>24773</v>
      </c>
      <c r="F22" s="46" t="s">
        <v>31</v>
      </c>
      <c r="G22" s="11"/>
    </row>
    <row r="23" spans="1:7" ht="15" customHeight="1" x14ac:dyDescent="0.25">
      <c r="A23" s="11"/>
      <c r="B23" s="112" t="s">
        <v>168</v>
      </c>
      <c r="C23" s="33">
        <v>2450367</v>
      </c>
      <c r="D23" s="46" t="s">
        <v>31</v>
      </c>
      <c r="E23" s="33">
        <v>0</v>
      </c>
      <c r="F23" s="46" t="s">
        <v>31</v>
      </c>
      <c r="G23" s="11"/>
    </row>
    <row r="24" spans="1:7" ht="15" customHeight="1" x14ac:dyDescent="0.25">
      <c r="A24" s="11"/>
      <c r="B24" s="25" t="s">
        <v>107</v>
      </c>
      <c r="C24" s="100">
        <f>SUM(C10:C23)</f>
        <v>3549662.9699999997</v>
      </c>
      <c r="D24" s="101" t="s">
        <v>31</v>
      </c>
      <c r="E24" s="100">
        <f>SUM(E10:E23)</f>
        <v>1037707</v>
      </c>
      <c r="F24" s="101" t="s">
        <v>31</v>
      </c>
      <c r="G24" s="11"/>
    </row>
    <row r="25" spans="1:7" ht="15" customHeight="1" x14ac:dyDescent="0.25">
      <c r="A25" s="11"/>
      <c r="B25" s="11"/>
      <c r="C25" s="11"/>
      <c r="D25" s="11"/>
      <c r="E25" s="11"/>
      <c r="F25" s="11"/>
      <c r="G25" s="11"/>
    </row>
    <row r="26" spans="1:7" ht="15" customHeight="1" x14ac:dyDescent="0.25">
      <c r="A26" s="11"/>
      <c r="B26" s="113"/>
      <c r="C26" s="113"/>
      <c r="D26" s="113"/>
      <c r="E26" s="113"/>
      <c r="F26" s="113"/>
      <c r="G26" s="11"/>
    </row>
  </sheetData>
  <sheetProtection algorithmName="SHA-512" hashValue="iyKQG/MJDHfhW3lXy4hSI0pouq4nDM36nqZNhGZCt1Lxw/oGZqfFcgRU1xMRx9SqG/bTsWYpslqoljvk87aG5g==" saltValue="+rbbPNqg8eMUNnZOiQZKW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2026-08-20T11:40:54Z</dcterms:modified>
</cp:coreProperties>
</file>