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EBILD VAND &amp; SPILDEVAND AS (V15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29" i="8" s="1"/>
  <c r="E25" i="2" s="1"/>
  <c r="E35" i="8" l="1"/>
  <c r="E20" i="5" s="1"/>
  <c r="C12" i="7"/>
  <c r="E21" i="3" l="1"/>
  <c r="E20" i="4"/>
  <c r="E10" i="2"/>
  <c r="E14" i="6"/>
  <c r="C11" i="12" l="1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<sst xmlns="http://schemas.openxmlformats.org/spreadsheetml/2006/main" count="401" uniqueCount="152">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</sst>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qZIrQUqlZGYeM3tA5GgdPs+mVMAxUNIqt7heYTEThq7c+/EaUmuZJHoYOwRoGHxcYcm8AY44+Bp+x44Gf+0ug==" saltValue="04bgRt2k0LH5sq/KZt8P7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tEXcKK3W1pgk2RfpUN5mueTxqGrNdbG55qCBuVoia4/5xwElI+A1CiOKybOQ3pqvVfRnYAlOeLEiDcyP1cwNOg==" saltValue="+3p2BYnpsBG0aNmwf3Yun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MeVDXWe8OnmYkzuRbBYFPios+3Fy3H5EEZnjelD02bQ9N7leystOtxAoq0OMWlQgsE+bA3wclZE3k3+ozvpIuw==" saltValue="zTYCCggTWKPoNGwJGmjTrw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ntov4y4tCv/oNa4RqCaOL3SNBcqMC7aqYcZgvYlxPi+hiGOVrPWbvxXC8SZf+kEzVUIbOcVg76cOL/Plp5XX4w==" saltValue="hBs4w2nsrXyf15LpVcf35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5YtP6IxLSknLpV+qi6wiwojEgqRd5R7SOwk0ZbcmHHroTG+JQI8dKdeNhgQnP+VgAUr6MM/9d3Jh4jvMrAkzrw==" saltValue="jd4WpTwCjFQ9OiI00sR4j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IhzZnqsNs9F2JQuT6xyQO9ReDW6E65FQEC5k84X91oRPaLQTCxqHrdZTCnj/7ven8x/Y9Ih/9UMySiZzQkHcBg==" saltValue="+IlJzpZ8zyRANKP2om9Pp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37" t="s">
        <v>24</v>
      </c>
      <c r="C9" s="37"/>
      <c r="D9" s="37"/>
      <c r="E9" s="7">
        <f>'Fane 3. Omkostninger i ØR2021'!E16</f>
        <v>85587.451271646903</v>
      </c>
      <c r="F9" s="37" t="s">
        <v>3</v>
      </c>
      <c r="G9" s="1"/>
    </row>
    <row r="10" spans="1:7" ht="17.100000000000001" customHeight="1" x14ac:dyDescent="0.45">
      <c r="A10" s="1"/>
      <c r="B10" s="33" t="s">
        <v>121</v>
      </c>
      <c r="C10" s="37"/>
      <c r="D10" s="37"/>
      <c r="E10" s="7">
        <f>'Fane 3. Omkostninger i ØR2021'!E13*(1-'Fane 10. Nøgletal'!C19)*(1+'Fane 10. Nøgletal'!C13)</f>
        <v>0</v>
      </c>
      <c r="F10" s="37" t="s">
        <v>3</v>
      </c>
      <c r="G10" s="1"/>
    </row>
    <row r="11" spans="1:7" ht="17.100000000000001" customHeight="1" x14ac:dyDescent="0.45">
      <c r="A11" s="1"/>
      <c r="B11" s="29" t="s">
        <v>60</v>
      </c>
      <c r="C11" s="37"/>
      <c r="D11" s="37"/>
      <c r="E11" s="7">
        <f>'Fane 7.1. Varige tillæg'!C12+'Fane 7.1. Varige tillæg'!E12</f>
        <v>0</v>
      </c>
      <c r="F11" s="37" t="s">
        <v>3</v>
      </c>
      <c r="G11" s="1"/>
    </row>
    <row r="12" spans="1:7" ht="17.100000000000001" customHeight="1" x14ac:dyDescent="0.45">
      <c r="A12" s="1"/>
      <c r="B12" s="29" t="s">
        <v>62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45">
      <c r="A13" s="1"/>
      <c r="B13" s="29" t="s">
        <v>65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45">
      <c r="A14" s="1"/>
      <c r="B14" s="29" t="s">
        <v>18</v>
      </c>
      <c r="C14" s="37"/>
      <c r="D14" s="37"/>
      <c r="E14" s="8">
        <f>E9*'Fane 10. Nøgletal'!C13+SUM(E11:E13)*'Fane 10. Nøgletal'!C14</f>
        <v>1044.1669055140924</v>
      </c>
      <c r="F14" s="37" t="s">
        <v>3</v>
      </c>
      <c r="G14" s="1"/>
    </row>
    <row r="15" spans="1:7" ht="17.100000000000001" customHeight="1" x14ac:dyDescent="0.45">
      <c r="A15" s="1"/>
      <c r="B15" s="29" t="s">
        <v>54</v>
      </c>
      <c r="C15" s="37"/>
      <c r="D15" s="37"/>
      <c r="E15" s="8">
        <f>-SUM(E9,E11:E14)*'Fane 10. Nøgletal'!C19</f>
        <v>-1472.7375090117371</v>
      </c>
      <c r="F15" s="37" t="s">
        <v>3</v>
      </c>
      <c r="G15" s="1"/>
    </row>
    <row r="16" spans="1:7" ht="15" customHeight="1" x14ac:dyDescent="0.45">
      <c r="A16" s="1"/>
      <c r="B16" s="51" t="s">
        <v>20</v>
      </c>
      <c r="C16" s="39"/>
      <c r="D16" s="39"/>
      <c r="E16" s="9">
        <f>SUM(E9,E11:E15)</f>
        <v>85158.880668149257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omk.'!C13</f>
        <v>17134.530569580002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45">
      <c r="A21" s="1"/>
      <c r="B21" s="29" t="s">
        <v>40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45">
      <c r="A22" s="1"/>
      <c r="B22" s="51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-202.72819785313459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146</v>
      </c>
      <c r="C26" s="40"/>
      <c r="D26" s="40"/>
      <c r="E26" s="40"/>
      <c r="F26" s="40"/>
      <c r="G26" s="1"/>
    </row>
    <row r="27" spans="1:7" x14ac:dyDescent="0.45">
      <c r="A27" s="1"/>
      <c r="B27" s="41" t="s">
        <v>147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102090.68303987612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vM+h253xWUTfhvK/JNPUpQcxahoLAZgg2rSFX22meTiD5NLpy28Js3LnT5koYTVTO3D4HTV6MdmLc9f6q3Ug8g==" saltValue="aGfS71OGCdSRqy2s+y2DT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37" t="s">
        <v>66</v>
      </c>
      <c r="C9" s="37"/>
      <c r="D9" s="37"/>
      <c r="E9" s="7">
        <f>'Fane 2.1. Økonomisk ramme 2022'!E16</f>
        <v>85158.880668149257</v>
      </c>
      <c r="F9" s="37" t="s">
        <v>3</v>
      </c>
      <c r="G9" s="1"/>
    </row>
    <row r="10" spans="1:7" ht="15" customHeight="1" x14ac:dyDescent="0.45">
      <c r="A10" s="1"/>
      <c r="B10" s="29" t="s">
        <v>62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45">
      <c r="A11" s="1"/>
      <c r="B11" s="38" t="s">
        <v>18</v>
      </c>
      <c r="C11" s="37"/>
      <c r="D11" s="37"/>
      <c r="E11" s="8">
        <f>SUM(E9:E10)*'Fane 10. Nøgletal'!C14</f>
        <v>281.02430620489253</v>
      </c>
      <c r="F11" s="37" t="s">
        <v>3</v>
      </c>
      <c r="G11" s="1"/>
    </row>
    <row r="12" spans="1:7" ht="15" customHeight="1" x14ac:dyDescent="0.45">
      <c r="A12" s="1"/>
      <c r="B12" s="38" t="s">
        <v>54</v>
      </c>
      <c r="C12" s="37"/>
      <c r="D12" s="37"/>
      <c r="E12" s="8">
        <f>-SUM(E9:E11)*'Fane 10. Nøgletal'!C19</f>
        <v>-1452.4783845640206</v>
      </c>
      <c r="F12" s="37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83987.426589790135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omk.'!C13*(1+'Fane 10. Nøgletal'!C14)</f>
        <v>17191.074520459617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45">
      <c r="A18" s="1"/>
      <c r="B18" s="29" t="s">
        <v>40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45">
      <c r="A19" s="1"/>
      <c r="B19" s="51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148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101178.50111024975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eNQrXX9erttTnTKRk7gNhhMmR5vgmCeYI8g07xGH6G3d3FuacmMOjAOJeTmZs/1JXBPRG7w5aYQbuOhEmcpkiQ==" saltValue="XSrtOzuAuK8oIw0H98+Q0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67</v>
      </c>
      <c r="C8" s="37"/>
      <c r="D8" s="37"/>
      <c r="E8" s="7">
        <f>'Fane 2.2. Økonomisk ramme 2023'!E13</f>
        <v>83987.426589790135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277.15850774630746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-1432.4979466581196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82832.087150878331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omk.'!C13*(1+'Fane 10. Nøgletal'!C14)^2</f>
        <v>17247.805066377136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100079.89221725546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srDE5HDxF0qRHn9OLMsmfqiS62oK1eQg+cUs7pKvev11WhZLxVhvBXCVwPa7E23bfsHDxMAy5xpRi9FzVXZmrA==" saltValue="ARgt7xmLqJ+hSFWc1SvoM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37" t="s">
        <v>103</v>
      </c>
      <c r="C8" s="37"/>
      <c r="D8" s="37"/>
      <c r="E8" s="7">
        <f>'Fane 2.3. Økonomisk ramme 2024'!E12</f>
        <v>82832.087150878331</v>
      </c>
      <c r="F8" s="37" t="s">
        <v>3</v>
      </c>
      <c r="G8" s="1"/>
    </row>
    <row r="9" spans="1:7" ht="15" customHeight="1" x14ac:dyDescent="0.45">
      <c r="A9" s="1"/>
      <c r="B9" s="37" t="s">
        <v>62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45">
      <c r="A10" s="1"/>
      <c r="B10" s="38" t="s">
        <v>18</v>
      </c>
      <c r="C10" s="37"/>
      <c r="D10" s="37"/>
      <c r="E10" s="8">
        <f>SUM(E8:E9)*'Fane 10. Nøgletal'!C14</f>
        <v>273.34588759789847</v>
      </c>
      <c r="F10" s="37" t="s">
        <v>3</v>
      </c>
      <c r="G10" s="1"/>
    </row>
    <row r="11" spans="1:7" ht="15" customHeight="1" x14ac:dyDescent="0.45">
      <c r="A11" s="1"/>
      <c r="B11" s="38" t="s">
        <v>54</v>
      </c>
      <c r="C11" s="37"/>
      <c r="D11" s="37"/>
      <c r="E11" s="8">
        <f>-SUM(E8:E10)*'Fane 10. Nøgletal'!C19</f>
        <v>-1412.7923616540959</v>
      </c>
      <c r="F11" s="37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81692.640676822135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omk.'!C13*(1+'Fane 10. Nøgletal'!C14)^3</f>
        <v>17304.722823096181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45">
      <c r="A17" s="1"/>
      <c r="B17" s="29" t="s">
        <v>40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45">
      <c r="A18" s="1"/>
      <c r="B18" s="51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98997.363499918312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9fheWgrovNCZkQWRsRyS2Y4IxeVkKsKvzXAQA+kPdrRV0ZgXXJ50MlYd+kqmtwOczomXWHqmf1Kzf4maNI4V2w==" saltValue="jusajFEi2p5nqBZp0x/m2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89228.801033477968</v>
      </c>
      <c r="F9" s="37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-3210.6223338103587</v>
      </c>
      <c r="F10" s="37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37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37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37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1049.4217801359448</v>
      </c>
      <c r="F14" s="37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-1480.1492081566605</v>
      </c>
      <c r="F15" s="37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85587.451271646903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16392.781439999999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1" t="s">
        <v>31</v>
      </c>
      <c r="C24" s="39"/>
      <c r="D24" s="39"/>
      <c r="E24" s="9">
        <v>-202.72819785313459</v>
      </c>
      <c r="F24" s="41" t="s">
        <v>3</v>
      </c>
      <c r="G24" s="1"/>
    </row>
    <row r="25" spans="1:7" x14ac:dyDescent="0.45">
      <c r="A25" s="1"/>
      <c r="B25" s="51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101777.50451379377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nIEecbXsnDsD20/P2MiIS15VbV2xIlkAbTtaI1iTFdaUdyE+HRxcZQHeQCPnegf5Ijr8lkmqIGVrWUh9fpJ+Xw==" saltValue="yAF97TNnJbF7f9vWPE3e9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130</v>
      </c>
      <c r="C10" s="8">
        <v>16111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911</v>
      </c>
      <c r="D11" s="12" t="s">
        <v>3</v>
      </c>
      <c r="E11" s="1"/>
      <c r="F11" s="1"/>
    </row>
    <row r="12" spans="1:6" x14ac:dyDescent="0.45">
      <c r="A12" s="1"/>
      <c r="B12" s="54" t="s">
        <v>108</v>
      </c>
      <c r="C12" s="10">
        <f>SUM(C10:C11)</f>
        <v>17022</v>
      </c>
      <c r="D12" s="11" t="s">
        <v>3</v>
      </c>
      <c r="E12" s="1"/>
      <c r="F12" s="1"/>
    </row>
    <row r="13" spans="1:6" x14ac:dyDescent="0.45">
      <c r="A13" s="1"/>
      <c r="B13" s="54" t="s">
        <v>109</v>
      </c>
      <c r="C13" s="10">
        <f>C12*(1+'Fane 10. Nøgletal'!C14)^2</f>
        <v>17134.530569580002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0ERpS+4KI2GPB3OLFnyPsH3fYXTTfxEzYDlKMvJNGwE7b/HmQocX56Es1WQLZXtPDlmezERFrYW251/WVBhC9A==" saltValue="fO0K3naBuq6bpw0bxunrh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151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36"/>
      <c r="C5" s="36"/>
      <c r="D5" s="36"/>
      <c r="E5" s="36"/>
      <c r="F5" s="36"/>
      <c r="G5" s="1"/>
    </row>
    <row r="6" spans="1:7" ht="15" customHeight="1" x14ac:dyDescent="0.45">
      <c r="A6" s="1"/>
      <c r="B6" s="36"/>
      <c r="C6" s="36"/>
      <c r="D6" s="36"/>
      <c r="E6" s="36"/>
      <c r="F6" s="3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133</v>
      </c>
      <c r="C8" s="89"/>
      <c r="D8" s="89"/>
      <c r="E8" s="89"/>
      <c r="F8" s="90"/>
      <c r="G8" s="1"/>
    </row>
    <row r="9" spans="1:7" x14ac:dyDescent="0.45">
      <c r="A9" s="1"/>
      <c r="B9" s="98" t="s">
        <v>134</v>
      </c>
      <c r="C9" s="99"/>
      <c r="D9" s="100"/>
      <c r="E9" s="8">
        <v>51575.167590185272</v>
      </c>
      <c r="F9" s="12" t="s">
        <v>3</v>
      </c>
      <c r="G9" s="1"/>
    </row>
    <row r="10" spans="1:7" x14ac:dyDescent="0.45">
      <c r="A10" s="1"/>
      <c r="B10" s="98" t="s">
        <v>135</v>
      </c>
      <c r="C10" s="99"/>
      <c r="D10" s="100"/>
      <c r="E10" s="8">
        <v>14616.55741990637</v>
      </c>
      <c r="F10" s="12" t="s">
        <v>3</v>
      </c>
      <c r="G10" s="1"/>
    </row>
    <row r="11" spans="1:7" x14ac:dyDescent="0.45">
      <c r="A11" s="1"/>
      <c r="B11" s="98" t="s">
        <v>136</v>
      </c>
      <c r="C11" s="99"/>
      <c r="D11" s="100"/>
      <c r="E11" s="8">
        <v>23034.036443904683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1" t="s">
        <v>137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138</v>
      </c>
      <c r="C15" s="89"/>
      <c r="D15" s="89"/>
      <c r="E15" s="89"/>
      <c r="F15" s="90"/>
      <c r="G15" s="1"/>
    </row>
    <row r="16" spans="1:7" x14ac:dyDescent="0.45">
      <c r="A16" s="1"/>
      <c r="B16" s="98" t="s">
        <v>139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140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1" t="s">
        <v>141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107944.98665347797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73040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34904.986653477972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142</v>
      </c>
      <c r="C28" s="89"/>
      <c r="D28" s="89"/>
      <c r="E28" s="89"/>
      <c r="F28" s="90"/>
      <c r="G28" s="1"/>
    </row>
    <row r="29" spans="1:7" x14ac:dyDescent="0.45">
      <c r="A29" s="1"/>
      <c r="B29" s="83" t="s">
        <v>143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144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145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B3aHGsXnt2sYXXwadc+vuQS5jAYD31reJSnaXGnd3xSDF+jwqWoivl+9EmQGltvGgxFh9nbpOB/sZK3xErMBNg==" saltValue="qapK2OsuzaoLP0gncmUre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3"/>
      <c r="I9" s="1"/>
    </row>
    <row r="10" spans="1:9" x14ac:dyDescent="0.45">
      <c r="A10" s="1"/>
      <c r="B10" s="56" t="s">
        <v>149</v>
      </c>
      <c r="C10" s="57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kfR6PlehsZnuZhmaNhK9NzaJg1LGPuraitvtWgTMeC0yV9jieEyE6NB4NB/CxpCnqSnQnN9ZQ5qeHJrEZmBWA==" saltValue="m8NVHTtYkSy1rfU2CqKjo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2021-08-29T20:38:09Z</dcterms:modified>
</cp:coreProperties>
</file>