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yddjurs Spildevand AS (S09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4" i="19" l="1"/>
  <c r="E28" i="32" l="1"/>
  <c r="E32" i="32" l="1"/>
  <c r="C30" i="2" s="1"/>
  <c r="C33" i="2" s="1"/>
  <c r="E38" i="32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<sst xmlns="http://schemas.openxmlformats.org/spreadsheetml/2006/main" count="684" uniqueCount="275">
  <si>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</si>
  <si>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</si>
  <si>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</si>
  <si>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</si>
  <si>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</si>
  <si>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</si>
  <si>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</si>
  <si>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</si>
  <si>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</si>
  <si>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</si>
  <si>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</si>
  <si>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</si>
  <si>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</si>
  <si>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</si>
  <si>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</si>
  <si>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</si>
  <si>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</si>
  <si>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</si>
  <si>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</si>
  <si>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</si>
  <si>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</si>
  <si>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</si>
  <si>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</si>
  <si>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</si>
  <si>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</si>
  <si>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</si>
  <si>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</si>
  <si>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</si>
  <si>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</si>
  <si>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</si>
  <si>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</si>
  <si>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</si>
  <si>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</si>
  <si>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</si>
  <si>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</si>
  <si>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</si>
  <si>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</si>
  <si>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</si>
  <si>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</si>
  <si>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</si>
  <si>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</si>
  <si>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</si>
  <si>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</si>
  <si>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</si>
  <si>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</si>
  <si>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</si>
  <si>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</si>
  <si>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</si>
  <si>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</si>
  <si>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</si>
  <si>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</si>
  <si>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</si>
  <si>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</si>
  <si>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</si>
  <si>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</si>
  <si>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</si>
  <si>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</si>
  <si>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</si>
  <si>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</si>
  <si>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</si>
  <si>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</si>
  <si>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</si>
  <si>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</si>
  <si>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</si>
  <si>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</si>
  <si>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</si>
  <si>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</si>
  <si>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</si>
  <si>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</si>
  <si>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</si>
  <si>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</si>
  <si>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</si>
  <si>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</si>
  <si>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</si>
  <si>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</si>
  <si>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</si>
  <si>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</si>
  <si>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</si>
  <si>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</si>
  <si>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</si>
  <si>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</si>
  <si>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</si>
  <si>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</si>
  <si>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</si>
  <si>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</si>
  <si>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</si>
  <si>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</si>
  <si>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</si>
  <si>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</si>
  <si>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</si>
  <si>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</si>
  <si>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</si>
  <si>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</si>
  <si>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</si>
  <si>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</si>
  <si>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</si>
  <si>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</si>
  <si>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</si>
  <si>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</si>
  <si>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</si>
  <si>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</si>
  <si>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</si>
  <si>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</si>
  <si>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</si>
  <si>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</si>
  <si>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</si>
  <si>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</si>
  <si>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</si>
  <si>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</si>
  <si>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</si>
  <si>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</si>
  <si>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</si>
  <si>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</si>
  <si>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</si>
  <si>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</si>
  <si>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</si>
  <si>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</si>
  <si>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</si>
  <si>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</si>
  <si>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</si>
  <si>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</si>
  <si>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</si>
  <si>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</si>
  <si>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</si>
  <si>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</si>
  <si>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</si>
  <si>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</si>
  <si>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</si>
  <si>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</si>
  <si>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</si>
  <si>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</si>
  <si>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</si>
  <si>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</si>
  <si>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</si>
  <si>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</si>
  <si>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</si>
  <si>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</si>
  <si>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</si>
  <si>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</si>
  <si>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</si>
  <si>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</si>
  <si>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</si>
  <si>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</si>
  <si>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</si>
  <si>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</si>
  <si>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</si>
  <si>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</si>
  <si>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</si>
  <si>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</si>
  <si>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</si>
  <si>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</si>
  <si>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</si>
  <si>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</si>
  <si>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</si>
  <si>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</si>
  <si>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</si>
  <si>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</si>
  <si>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</si>
  <si>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</si>
  <si>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</si>
  <si>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</si>
  <si>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</si>
  <si>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</si>
  <si>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</si>
  <si>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</si>
  <si>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</si>
  <si>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</si>
  <si>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</si>
  <si>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</si>
  <si>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</si>
  <si>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</si>
  <si>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</si>
  <si>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</si>
  <si>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</si>
  <si>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</si>
  <si>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</si>
  <si>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</si>
  <si>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</si>
  <si>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</si>
  <si>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</si>
  <si>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</si>
  <si>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</si>
  <si>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</si>
  <si>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</si>
  <si>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</si>
  <si>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</si>
  <si>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</si>
  <si>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</si>
  <si>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</si>
  <si>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</si>
  <si>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</si>
  <si>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</si>
  <si>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</si>
  <si>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</si>
  <si>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</si>
  <si>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</si>
  <si>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</si>
  <si>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</si>
  <si>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</si>
  <si>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</si>
  <si>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</si>
  <si>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</si>
  <si>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</si>
  <si>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</si>
  <si>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</si>
  <si>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</si>
  <si>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</si>
  <si>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</si>
  <si>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</si>
  <si>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</si>
  <si>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</si>
  <si>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</si>
  <si>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</si>
  <si>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</si>
  <si>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</si>
  <si>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</si>
  <si>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</si>
  <si>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</si>
  <si>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</si>
  <si>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</si>
  <si>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</si>
  <si>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</si>
  <si>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</si>
  <si>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</si>
  <si>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</si>
  <si>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</si>
  <si>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</si>
  <si>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</si>
  <si>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</si>
  <si>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</si>
  <si>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</si>
  <si>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</si>
  <si>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</si>
  <si>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</si>
  <si>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</si>
  <si>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</si>
  <si>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</si>
  <si>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</si>
  <si>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</si>
  <si>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</si>
  <si>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</si>
  <si>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</si>
  <si>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</si>
  <si>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</si>
  <si>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</si>
  <si>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</si>
  <si>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</si>
  <si>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</si>
  <si>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</si>
  <si>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</si>
  <si>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</si>
  <si>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</si>
  <si>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</si>
  <si>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</si>
  <si>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</si>
  <si>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</si>
  <si>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</si>
  <si>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</si>
  <si>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</si>
  <si>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</si>
  <si>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</si>
  <si>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</si>
  <si>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</si>
  <si>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</si>
  <si>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</si>
  <si>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</si>
  <si>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</si>
  <si>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</si>
  <si>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</si>
  <si>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engangstillæg</t>
  </si>
  <si>
    <t>Ingen tilknyttet virksomhed</t>
  </si>
  <si>
    <t>Ingen bortfald eller nedsættelse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</si>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</sst>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1" fontId="8" fillId="0" borderId="1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9" t="s">
        <v>226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43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17</v>
      </c>
      <c r="D14" s="58" t="s">
        <v>254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41</v>
      </c>
      <c r="D15" s="58" t="s">
        <v>107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42</v>
      </c>
      <c r="D16" s="58" t="s">
        <v>214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180</v>
      </c>
      <c r="D17" s="58" t="s">
        <v>215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157</v>
      </c>
      <c r="D18" s="70" t="s">
        <v>135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158</v>
      </c>
      <c r="D19" s="70" t="s">
        <v>136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7</v>
      </c>
      <c r="D20" s="70" t="s">
        <v>10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159</v>
      </c>
      <c r="D21" s="62" t="s">
        <v>13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111</v>
      </c>
      <c r="D22" s="65" t="s">
        <v>255</v>
      </c>
      <c r="E22" s="66"/>
      <c r="F22" s="66"/>
      <c r="G22" s="67"/>
      <c r="H22" s="1"/>
      <c r="I22" s="1"/>
    </row>
    <row r="23" spans="1:9" x14ac:dyDescent="0.25">
      <c r="A23" s="1"/>
      <c r="B23" s="1"/>
      <c r="C23" s="6" t="s">
        <v>8</v>
      </c>
      <c r="D23" s="65" t="s">
        <v>184</v>
      </c>
      <c r="E23" s="66"/>
      <c r="F23" s="66"/>
      <c r="G23" s="67"/>
      <c r="H23" s="1"/>
      <c r="I23" s="1"/>
    </row>
    <row r="24" spans="1:9" x14ac:dyDescent="0.25">
      <c r="A24" s="1"/>
      <c r="B24" s="1"/>
      <c r="C24" s="6" t="s">
        <v>9</v>
      </c>
      <c r="D24" s="65" t="s">
        <v>44</v>
      </c>
      <c r="E24" s="66"/>
      <c r="F24" s="66"/>
      <c r="G24" s="67"/>
      <c r="H24" s="1"/>
      <c r="I24" s="1"/>
    </row>
    <row r="25" spans="1:9" x14ac:dyDescent="0.25">
      <c r="A25" s="1"/>
      <c r="B25" s="1"/>
      <c r="C25" s="6" t="s">
        <v>160</v>
      </c>
      <c r="D25" s="65" t="s">
        <v>112</v>
      </c>
      <c r="E25" s="66"/>
      <c r="F25" s="66"/>
      <c r="G25" s="67"/>
      <c r="H25" s="1"/>
      <c r="I25" s="1"/>
    </row>
    <row r="26" spans="1:9" x14ac:dyDescent="0.25">
      <c r="A26" s="1"/>
      <c r="B26" s="1"/>
      <c r="C26" s="6" t="s">
        <v>161</v>
      </c>
      <c r="D26" s="65" t="s">
        <v>113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162</v>
      </c>
      <c r="D27" s="65" t="s">
        <v>114</v>
      </c>
      <c r="E27" s="66"/>
      <c r="F27" s="66"/>
      <c r="G27" s="67"/>
      <c r="H27" s="1"/>
      <c r="I27" s="1"/>
    </row>
    <row r="28" spans="1:9" x14ac:dyDescent="0.25">
      <c r="A28" s="1"/>
      <c r="B28" s="1"/>
      <c r="C28" s="6" t="s">
        <v>16</v>
      </c>
      <c r="D28" s="65" t="s">
        <v>216</v>
      </c>
      <c r="E28" s="66"/>
      <c r="F28" s="66"/>
      <c r="G28" s="67"/>
      <c r="H28" s="1"/>
      <c r="I28" s="1"/>
    </row>
    <row r="29" spans="1:9" x14ac:dyDescent="0.25">
      <c r="A29" s="1"/>
      <c r="B29" s="1"/>
      <c r="C29" s="6" t="s">
        <v>46</v>
      </c>
      <c r="D29" s="65" t="s">
        <v>45</v>
      </c>
      <c r="E29" s="66"/>
      <c r="F29" s="66"/>
      <c r="G29" s="67"/>
      <c r="H29" s="1"/>
      <c r="I29" s="1"/>
    </row>
    <row r="30" spans="1:9" x14ac:dyDescent="0.25">
      <c r="A30" s="1"/>
      <c r="B30" s="1"/>
      <c r="C30" s="6" t="s">
        <v>47</v>
      </c>
      <c r="D30" s="73" t="s">
        <v>155</v>
      </c>
      <c r="E30" s="74"/>
      <c r="F30" s="74"/>
      <c r="G30" s="75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6" t="s">
        <v>165</v>
      </c>
      <c r="C3" s="76"/>
      <c r="D3" s="76"/>
      <c r="E3" s="1"/>
      <c r="F3" s="1"/>
    </row>
    <row r="4" spans="1:6" ht="15" customHeight="1" x14ac:dyDescent="0.25">
      <c r="A4" s="1"/>
      <c r="B4" s="76"/>
      <c r="C4" s="76"/>
      <c r="D4" s="7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7" t="s">
        <v>196</v>
      </c>
      <c r="C8" s="88"/>
      <c r="D8" s="89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5" t="s">
        <v>265</v>
      </c>
      <c r="C10" s="9">
        <v>704124</v>
      </c>
      <c r="D10" s="14" t="s">
        <v>3</v>
      </c>
      <c r="E10" s="1"/>
      <c r="F10" s="1"/>
    </row>
    <row r="11" spans="1:6" x14ac:dyDescent="0.25">
      <c r="A11" s="1"/>
      <c r="B11" s="55" t="s">
        <v>266</v>
      </c>
      <c r="C11" s="9">
        <v>69387</v>
      </c>
      <c r="D11" s="14" t="s">
        <v>3</v>
      </c>
      <c r="E11" s="1"/>
      <c r="F11" s="1"/>
    </row>
    <row r="12" spans="1:6" x14ac:dyDescent="0.25">
      <c r="A12" s="1"/>
      <c r="B12" s="55" t="s">
        <v>267</v>
      </c>
      <c r="C12" s="9">
        <v>4408770.22</v>
      </c>
      <c r="D12" s="14" t="s">
        <v>3</v>
      </c>
      <c r="E12" s="1"/>
      <c r="F12" s="1"/>
    </row>
    <row r="13" spans="1:6" x14ac:dyDescent="0.25">
      <c r="A13" s="1"/>
      <c r="B13" s="55" t="s">
        <v>268</v>
      </c>
      <c r="C13" s="9">
        <v>205232.28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5387513.5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5519770.7069093399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7" t="s">
        <v>178</v>
      </c>
      <c r="C18" s="88"/>
      <c r="D18" s="89"/>
      <c r="E18" s="1"/>
      <c r="F18" s="1"/>
    </row>
    <row r="19" spans="1:6" x14ac:dyDescent="0.25">
      <c r="A19" s="1"/>
      <c r="B19" s="55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5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5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5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7"/>
      <c r="C23" s="88"/>
      <c r="D23" s="89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7" t="s">
        <v>146</v>
      </c>
      <c r="C26" s="88"/>
      <c r="D26" s="89"/>
      <c r="E26" s="1"/>
      <c r="F26" s="1"/>
    </row>
    <row r="27" spans="1:6" x14ac:dyDescent="0.25">
      <c r="A27" s="1"/>
      <c r="B27" s="55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5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5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5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7"/>
      <c r="C31" s="88"/>
      <c r="D31" s="89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0" t="s">
        <v>256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ht="15" customHeight="1" x14ac:dyDescent="0.25">
      <c r="A5" s="1"/>
      <c r="B5" s="53"/>
      <c r="C5" s="53"/>
      <c r="D5" s="53"/>
      <c r="E5" s="53"/>
      <c r="F5" s="53"/>
      <c r="G5" s="1"/>
    </row>
    <row r="6" spans="1:7" ht="15" customHeight="1" x14ac:dyDescent="0.25">
      <c r="A6" s="1"/>
      <c r="B6" s="53"/>
      <c r="C6" s="53"/>
      <c r="D6" s="53"/>
      <c r="E6" s="53"/>
      <c r="F6" s="53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7" t="s">
        <v>137</v>
      </c>
      <c r="C8" s="88"/>
      <c r="D8" s="88"/>
      <c r="E8" s="88"/>
      <c r="F8" s="89"/>
      <c r="G8" s="1"/>
    </row>
    <row r="9" spans="1:7" x14ac:dyDescent="0.25">
      <c r="A9" s="1"/>
      <c r="B9" s="93" t="s">
        <v>138</v>
      </c>
      <c r="C9" s="94"/>
      <c r="D9" s="95"/>
      <c r="E9" s="9">
        <v>91819211.958789885</v>
      </c>
      <c r="F9" s="14" t="s">
        <v>3</v>
      </c>
      <c r="G9" s="1"/>
    </row>
    <row r="10" spans="1:7" x14ac:dyDescent="0.25">
      <c r="A10" s="1"/>
      <c r="B10" s="93" t="s">
        <v>139</v>
      </c>
      <c r="C10" s="94"/>
      <c r="D10" s="95"/>
      <c r="E10" s="9">
        <v>72949379</v>
      </c>
      <c r="F10" s="14" t="s">
        <v>3</v>
      </c>
      <c r="G10" s="1"/>
    </row>
    <row r="11" spans="1:7" x14ac:dyDescent="0.25">
      <c r="A11" s="1"/>
      <c r="B11" s="93" t="s">
        <v>40</v>
      </c>
      <c r="C11" s="94"/>
      <c r="D11" s="95"/>
      <c r="E11" s="9">
        <v>0</v>
      </c>
      <c r="F11" s="14" t="s">
        <v>3</v>
      </c>
      <c r="G11" s="1"/>
    </row>
    <row r="12" spans="1:7" x14ac:dyDescent="0.25">
      <c r="A12" s="1"/>
      <c r="B12" s="91" t="s">
        <v>140</v>
      </c>
      <c r="C12" s="92"/>
      <c r="D12" s="102"/>
      <c r="E12" s="10">
        <f>E9-(E10-E11)</f>
        <v>18869832.958789885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8" t="s">
        <v>156</v>
      </c>
      <c r="C14" s="79"/>
      <c r="D14" s="79"/>
      <c r="E14" s="79"/>
      <c r="F14" s="80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7" t="s">
        <v>52</v>
      </c>
      <c r="C16" s="88"/>
      <c r="D16" s="88"/>
      <c r="E16" s="88"/>
      <c r="F16" s="89"/>
      <c r="G16" s="1"/>
    </row>
    <row r="17" spans="1:7" x14ac:dyDescent="0.25">
      <c r="A17" s="1"/>
      <c r="B17" s="93" t="s">
        <v>53</v>
      </c>
      <c r="C17" s="94"/>
      <c r="D17" s="95"/>
      <c r="E17" s="9">
        <v>79462203.97788015</v>
      </c>
      <c r="F17" s="14" t="s">
        <v>3</v>
      </c>
      <c r="G17" s="1"/>
    </row>
    <row r="18" spans="1:7" x14ac:dyDescent="0.25">
      <c r="A18" s="1"/>
      <c r="B18" s="93" t="s">
        <v>54</v>
      </c>
      <c r="C18" s="94"/>
      <c r="D18" s="95"/>
      <c r="E18" s="9">
        <v>77448278.099999994</v>
      </c>
      <c r="F18" s="14" t="s">
        <v>3</v>
      </c>
      <c r="G18" s="1"/>
    </row>
    <row r="19" spans="1:7" x14ac:dyDescent="0.25">
      <c r="A19" s="1"/>
      <c r="B19" s="93" t="s">
        <v>40</v>
      </c>
      <c r="C19" s="94"/>
      <c r="D19" s="95"/>
      <c r="E19" s="9">
        <v>0</v>
      </c>
      <c r="F19" s="14" t="s">
        <v>3</v>
      </c>
      <c r="G19" s="1"/>
    </row>
    <row r="20" spans="1:7" x14ac:dyDescent="0.25">
      <c r="A20" s="1"/>
      <c r="B20" s="91" t="s">
        <v>55</v>
      </c>
      <c r="C20" s="92"/>
      <c r="D20" s="102"/>
      <c r="E20" s="10">
        <f>E17-(E18-E19)</f>
        <v>2013925.877880156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8" t="s">
        <v>218</v>
      </c>
      <c r="C22" s="79"/>
      <c r="D22" s="79"/>
      <c r="E22" s="79"/>
      <c r="F22" s="80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7" t="s">
        <v>245</v>
      </c>
      <c r="C24" s="88"/>
      <c r="D24" s="88"/>
      <c r="E24" s="88"/>
      <c r="F24" s="89"/>
      <c r="G24" s="1"/>
    </row>
    <row r="25" spans="1:7" x14ac:dyDescent="0.25">
      <c r="A25" s="1"/>
      <c r="B25" s="93" t="s">
        <v>246</v>
      </c>
      <c r="C25" s="94"/>
      <c r="D25" s="95"/>
      <c r="E25" s="9">
        <v>86749270.043632746</v>
      </c>
      <c r="F25" s="14" t="s">
        <v>3</v>
      </c>
      <c r="G25" s="1"/>
    </row>
    <row r="26" spans="1:7" x14ac:dyDescent="0.25">
      <c r="A26" s="1"/>
      <c r="B26" s="93" t="s">
        <v>247</v>
      </c>
      <c r="C26" s="94"/>
      <c r="D26" s="95"/>
      <c r="E26" s="9">
        <v>74163521.270000011</v>
      </c>
      <c r="F26" s="14" t="s">
        <v>3</v>
      </c>
      <c r="G26" s="1"/>
    </row>
    <row r="27" spans="1:7" x14ac:dyDescent="0.25">
      <c r="A27" s="1"/>
      <c r="B27" s="93" t="s">
        <v>40</v>
      </c>
      <c r="C27" s="94"/>
      <c r="D27" s="95"/>
      <c r="E27" s="9">
        <v>0</v>
      </c>
      <c r="F27" s="14" t="s">
        <v>3</v>
      </c>
      <c r="G27" s="1"/>
    </row>
    <row r="28" spans="1:7" x14ac:dyDescent="0.25">
      <c r="A28" s="1"/>
      <c r="B28" s="91" t="s">
        <v>248</v>
      </c>
      <c r="C28" s="92"/>
      <c r="D28" s="102"/>
      <c r="E28" s="10">
        <f>E25-(E26-E27)</f>
        <v>12585748.773632735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7" t="s">
        <v>250</v>
      </c>
      <c r="C31" s="88"/>
      <c r="D31" s="88"/>
      <c r="E31" s="88"/>
      <c r="F31" s="89"/>
      <c r="G31" s="1"/>
    </row>
    <row r="32" spans="1:7" x14ac:dyDescent="0.25">
      <c r="A32" s="1"/>
      <c r="B32" s="91" t="s">
        <v>251</v>
      </c>
      <c r="C32" s="92"/>
      <c r="D32" s="102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7"/>
      <c r="C33" s="88"/>
      <c r="D33" s="88"/>
      <c r="E33" s="88"/>
      <c r="F33" s="89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7" t="s">
        <v>249</v>
      </c>
      <c r="C35" s="88"/>
      <c r="D35" s="88"/>
      <c r="E35" s="88"/>
      <c r="F35" s="89"/>
      <c r="G35" s="1"/>
    </row>
    <row r="36" spans="1:7" x14ac:dyDescent="0.25">
      <c r="A36" s="1"/>
      <c r="B36" s="103" t="s">
        <v>273</v>
      </c>
      <c r="C36" s="104"/>
      <c r="D36" s="105"/>
      <c r="E36" s="9">
        <v>0</v>
      </c>
      <c r="F36" s="14"/>
      <c r="G36" s="1"/>
    </row>
    <row r="37" spans="1:7" x14ac:dyDescent="0.25">
      <c r="A37" s="1"/>
      <c r="B37" s="103" t="s">
        <v>274</v>
      </c>
      <c r="C37" s="104"/>
      <c r="D37" s="105"/>
      <c r="E37" s="9">
        <v>0</v>
      </c>
      <c r="F37" s="14"/>
      <c r="G37" s="1"/>
    </row>
    <row r="38" spans="1:7" x14ac:dyDescent="0.25">
      <c r="A38" s="1"/>
      <c r="B38" s="103" t="s">
        <v>252</v>
      </c>
      <c r="C38" s="104"/>
      <c r="D38" s="105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3" t="s">
        <v>152</v>
      </c>
      <c r="C39" s="104"/>
      <c r="D39" s="105"/>
      <c r="E39" s="9">
        <v>2</v>
      </c>
      <c r="F39" s="14" t="s">
        <v>21</v>
      </c>
      <c r="G39" s="1"/>
    </row>
    <row r="40" spans="1:7" x14ac:dyDescent="0.25">
      <c r="A40" s="1"/>
      <c r="B40" s="109" t="s">
        <v>253</v>
      </c>
      <c r="C40" s="109"/>
      <c r="D40" s="109"/>
      <c r="E40" s="10">
        <f>E38/E39</f>
        <v>0</v>
      </c>
      <c r="F40" s="17" t="s">
        <v>3</v>
      </c>
      <c r="G40" s="1"/>
    </row>
    <row r="41" spans="1:7" x14ac:dyDescent="0.25">
      <c r="A41" s="1"/>
      <c r="B41" s="106"/>
      <c r="C41" s="107"/>
      <c r="D41" s="107"/>
      <c r="E41" s="107"/>
      <c r="F41" s="108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0" t="s">
        <v>201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7" t="s">
        <v>202</v>
      </c>
      <c r="C9" s="88"/>
      <c r="D9" s="88"/>
      <c r="E9" s="88"/>
      <c r="F9" s="89"/>
      <c r="G9" s="1"/>
    </row>
    <row r="10" spans="1:7" x14ac:dyDescent="0.25">
      <c r="A10" s="1"/>
      <c r="B10" s="78" t="s">
        <v>150</v>
      </c>
      <c r="C10" s="79"/>
      <c r="D10" s="80"/>
      <c r="E10" s="7">
        <v>0</v>
      </c>
      <c r="F10" s="8" t="s">
        <v>3</v>
      </c>
      <c r="G10" s="1"/>
    </row>
    <row r="11" spans="1:7" x14ac:dyDescent="0.25">
      <c r="A11" s="1"/>
      <c r="B11" s="93" t="s">
        <v>203</v>
      </c>
      <c r="C11" s="94"/>
      <c r="D11" s="95"/>
      <c r="E11" s="7">
        <v>0</v>
      </c>
      <c r="F11" s="8" t="s">
        <v>3</v>
      </c>
      <c r="G11" s="1"/>
    </row>
    <row r="12" spans="1:7" x14ac:dyDescent="0.25">
      <c r="A12" s="1"/>
      <c r="B12" s="91" t="s">
        <v>151</v>
      </c>
      <c r="C12" s="92"/>
      <c r="D12" s="102"/>
      <c r="E12" s="10">
        <f>E11-E10</f>
        <v>0</v>
      </c>
      <c r="F12" s="11" t="s">
        <v>3</v>
      </c>
      <c r="G12" s="1"/>
    </row>
    <row r="13" spans="1:7" x14ac:dyDescent="0.25">
      <c r="A13" s="1"/>
      <c r="B13" s="87" t="s">
        <v>134</v>
      </c>
      <c r="C13" s="88"/>
      <c r="D13" s="88"/>
      <c r="E13" s="88"/>
      <c r="F13" s="89"/>
      <c r="G13" s="1"/>
    </row>
    <row r="14" spans="1:7" x14ac:dyDescent="0.25">
      <c r="A14" s="1"/>
      <c r="B14" s="93" t="s">
        <v>204</v>
      </c>
      <c r="C14" s="94"/>
      <c r="D14" s="95"/>
      <c r="E14" s="9">
        <v>0</v>
      </c>
      <c r="F14" s="8" t="s">
        <v>3</v>
      </c>
      <c r="G14" s="1"/>
    </row>
    <row r="15" spans="1:7" x14ac:dyDescent="0.25">
      <c r="A15" s="1"/>
      <c r="B15" s="78" t="s">
        <v>205</v>
      </c>
      <c r="C15" s="79"/>
      <c r="D15" s="80"/>
      <c r="E15" s="9">
        <v>0</v>
      </c>
      <c r="F15" s="8" t="s">
        <v>3</v>
      </c>
      <c r="G15" s="1"/>
    </row>
    <row r="16" spans="1:7" x14ac:dyDescent="0.25">
      <c r="A16" s="1"/>
      <c r="B16" s="91" t="s">
        <v>151</v>
      </c>
      <c r="C16" s="92"/>
      <c r="D16" s="102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236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237</v>
      </c>
      <c r="C8" s="88"/>
      <c r="D8" s="88"/>
      <c r="E8" s="88"/>
      <c r="F8" s="88"/>
      <c r="G8" s="88"/>
      <c r="H8" s="89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7" t="s">
        <v>272</v>
      </c>
      <c r="C10" s="47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7" t="s">
        <v>238</v>
      </c>
      <c r="C11" s="88"/>
      <c r="D11" s="89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168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2" t="s">
        <v>18</v>
      </c>
      <c r="C9" s="52" t="s">
        <v>12</v>
      </c>
      <c r="D9" s="54"/>
      <c r="E9" s="52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167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7" t="s">
        <v>141</v>
      </c>
      <c r="C8" s="88"/>
      <c r="D8" s="88"/>
      <c r="E8" s="88"/>
      <c r="F8" s="89"/>
      <c r="G8" s="1"/>
    </row>
    <row r="9" spans="1:7" x14ac:dyDescent="0.25">
      <c r="A9" s="1"/>
      <c r="B9" s="52" t="s">
        <v>18</v>
      </c>
      <c r="C9" s="52" t="s">
        <v>12</v>
      </c>
      <c r="D9" s="54"/>
      <c r="E9" s="52" t="s">
        <v>38</v>
      </c>
      <c r="F9" s="37"/>
      <c r="G9" s="1"/>
    </row>
    <row r="10" spans="1:7" x14ac:dyDescent="0.25">
      <c r="A10" s="1"/>
      <c r="B10" s="25" t="s">
        <v>269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7" t="s">
        <v>142</v>
      </c>
      <c r="C16" s="88"/>
      <c r="D16" s="88"/>
      <c r="E16" s="88"/>
      <c r="F16" s="89"/>
      <c r="G16" s="1"/>
    </row>
    <row r="17" spans="1:7" x14ac:dyDescent="0.25">
      <c r="A17" s="1"/>
      <c r="B17" s="52" t="s">
        <v>18</v>
      </c>
      <c r="C17" s="52" t="s">
        <v>12</v>
      </c>
      <c r="D17" s="54"/>
      <c r="E17" s="52" t="s">
        <v>38</v>
      </c>
      <c r="F17" s="37"/>
      <c r="G17" s="1"/>
    </row>
    <row r="18" spans="1:7" x14ac:dyDescent="0.25">
      <c r="A18" s="1"/>
      <c r="B18" s="25" t="s">
        <v>269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7" t="s">
        <v>143</v>
      </c>
      <c r="C24" s="88"/>
      <c r="D24" s="88"/>
      <c r="E24" s="88"/>
      <c r="F24" s="89"/>
      <c r="G24" s="1"/>
    </row>
    <row r="25" spans="1:7" x14ac:dyDescent="0.25">
      <c r="A25" s="1"/>
      <c r="B25" s="52" t="s">
        <v>18</v>
      </c>
      <c r="C25" s="52" t="s">
        <v>12</v>
      </c>
      <c r="D25" s="54"/>
      <c r="E25" s="52" t="s">
        <v>38</v>
      </c>
      <c r="F25" s="37"/>
      <c r="G25" s="1"/>
    </row>
    <row r="26" spans="1:7" x14ac:dyDescent="0.25">
      <c r="A26" s="1"/>
      <c r="B26" s="25" t="s">
        <v>269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7" t="s">
        <v>223</v>
      </c>
      <c r="C32" s="88"/>
      <c r="D32" s="88"/>
      <c r="E32" s="88"/>
      <c r="F32" s="89"/>
      <c r="G32" s="1"/>
    </row>
    <row r="33" spans="1:7" x14ac:dyDescent="0.25">
      <c r="A33" s="1"/>
      <c r="B33" s="52" t="s">
        <v>18</v>
      </c>
      <c r="C33" s="52" t="s">
        <v>12</v>
      </c>
      <c r="D33" s="54"/>
      <c r="E33" s="52" t="s">
        <v>38</v>
      </c>
      <c r="F33" s="37"/>
      <c r="G33" s="1"/>
    </row>
    <row r="34" spans="1:7" x14ac:dyDescent="0.25">
      <c r="A34" s="1"/>
      <c r="B34" s="25" t="s">
        <v>269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0l6sFZhsLHTk6Iy2ZC78P52CWRHmFmD789lygBcr9tCQgUMUJ7IBB1rsWuXFKmPj3/qKSaNy7zm8LXQPw1btlw==" saltValue="J0F5G9hy3Rtf6yJSHZZnK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169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0"/>
      <c r="C5" s="90"/>
      <c r="D5" s="90"/>
      <c r="E5" s="90"/>
      <c r="F5" s="90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7" t="s">
        <v>125</v>
      </c>
      <c r="C8" s="88"/>
      <c r="D8" s="88"/>
      <c r="E8" s="88"/>
      <c r="F8" s="89"/>
      <c r="G8" s="1"/>
    </row>
    <row r="9" spans="1:7" x14ac:dyDescent="0.25">
      <c r="A9" s="1"/>
      <c r="B9" s="110" t="s">
        <v>207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81" t="s">
        <v>10</v>
      </c>
      <c r="C10" s="82"/>
      <c r="D10" s="83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1" t="s">
        <v>29</v>
      </c>
      <c r="C11" s="82"/>
      <c r="D11" s="83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7" t="s">
        <v>128</v>
      </c>
      <c r="C12" s="88"/>
      <c r="D12" s="89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7" t="s">
        <v>126</v>
      </c>
      <c r="C14" s="88"/>
      <c r="D14" s="88"/>
      <c r="E14" s="88"/>
      <c r="F14" s="89"/>
      <c r="G14" s="1"/>
    </row>
    <row r="15" spans="1:7" x14ac:dyDescent="0.25">
      <c r="A15" s="1"/>
      <c r="B15" s="110" t="s">
        <v>207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81" t="s">
        <v>10</v>
      </c>
      <c r="C16" s="82"/>
      <c r="D16" s="83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1" t="s">
        <v>29</v>
      </c>
      <c r="C17" s="82"/>
      <c r="D17" s="83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7" t="s">
        <v>129</v>
      </c>
      <c r="C18" s="88"/>
      <c r="D18" s="89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7" t="s">
        <v>127</v>
      </c>
      <c r="C20" s="88"/>
      <c r="D20" s="88"/>
      <c r="E20" s="88"/>
      <c r="F20" s="89"/>
      <c r="G20" s="1"/>
    </row>
    <row r="21" spans="1:7" x14ac:dyDescent="0.25">
      <c r="A21" s="1"/>
      <c r="B21" s="110" t="s">
        <v>207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81" t="s">
        <v>10</v>
      </c>
      <c r="C22" s="82"/>
      <c r="D22" s="83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1" t="s">
        <v>29</v>
      </c>
      <c r="C23" s="82"/>
      <c r="D23" s="83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7" t="s">
        <v>130</v>
      </c>
      <c r="C24" s="88"/>
      <c r="D24" s="89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7" t="s">
        <v>208</v>
      </c>
      <c r="C26" s="88"/>
      <c r="D26" s="88"/>
      <c r="E26" s="88"/>
      <c r="F26" s="89"/>
      <c r="G26" s="1"/>
    </row>
    <row r="27" spans="1:7" x14ac:dyDescent="0.25">
      <c r="A27" s="1"/>
      <c r="B27" s="110" t="s">
        <v>207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81" t="s">
        <v>10</v>
      </c>
      <c r="C28" s="82"/>
      <c r="D28" s="83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1" t="s">
        <v>29</v>
      </c>
      <c r="C29" s="82"/>
      <c r="D29" s="83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7" t="s">
        <v>209</v>
      </c>
      <c r="C30" s="88"/>
      <c r="D30" s="89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210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7" t="s">
        <v>211</v>
      </c>
      <c r="C8" s="88"/>
      <c r="D8" s="88"/>
      <c r="E8" s="88"/>
      <c r="F8" s="89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166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7" t="s">
        <v>132</v>
      </c>
      <c r="C8" s="88"/>
      <c r="D8" s="88"/>
      <c r="E8" s="88"/>
      <c r="F8" s="89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7" t="s">
        <v>131</v>
      </c>
      <c r="C14" s="88"/>
      <c r="D14" s="88"/>
      <c r="E14" s="88"/>
      <c r="F14" s="89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7" t="s">
        <v>133</v>
      </c>
      <c r="C20" s="88"/>
      <c r="D20" s="88"/>
      <c r="E20" s="88"/>
      <c r="F20" s="89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7" t="s">
        <v>227</v>
      </c>
      <c r="C26" s="88"/>
      <c r="D26" s="88"/>
      <c r="E26" s="88"/>
      <c r="F26" s="89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0" t="s">
        <v>257</v>
      </c>
      <c r="C3" s="90"/>
      <c r="D3" s="1"/>
    </row>
    <row r="4" spans="1:4" ht="25.5" customHeight="1" x14ac:dyDescent="0.25">
      <c r="A4" s="1"/>
      <c r="B4" s="90"/>
      <c r="C4" s="90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5" t="s">
        <v>170</v>
      </c>
      <c r="C9" s="26">
        <v>1.2699999999999999E-2</v>
      </c>
      <c r="D9" s="1"/>
    </row>
    <row r="10" spans="1:4" x14ac:dyDescent="0.25">
      <c r="A10" s="1"/>
      <c r="B10" s="55" t="s">
        <v>171</v>
      </c>
      <c r="C10" s="26">
        <v>1.7500000000000002E-2</v>
      </c>
      <c r="D10" s="1"/>
    </row>
    <row r="11" spans="1:4" x14ac:dyDescent="0.25">
      <c r="A11" s="1"/>
      <c r="B11" s="55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5" t="s">
        <v>173</v>
      </c>
      <c r="C18" s="23">
        <v>9.1000000000000004E-3</v>
      </c>
      <c r="D18" s="1"/>
    </row>
    <row r="19" spans="1:4" x14ac:dyDescent="0.25">
      <c r="A19" s="1"/>
      <c r="B19" s="55" t="s">
        <v>174</v>
      </c>
      <c r="C19" s="23">
        <v>1.77E-2</v>
      </c>
      <c r="D19" s="1"/>
    </row>
    <row r="20" spans="1:4" x14ac:dyDescent="0.25">
      <c r="A20" s="1"/>
      <c r="B20" s="55" t="s">
        <v>175</v>
      </c>
      <c r="C20" s="23">
        <v>8.6999999999999994E-3</v>
      </c>
      <c r="D20" s="1"/>
    </row>
    <row r="21" spans="1:4" x14ac:dyDescent="0.25">
      <c r="A21" s="1"/>
      <c r="B21" s="55" t="s">
        <v>176</v>
      </c>
      <c r="C21" s="41">
        <v>2.8400000000000002E-2</v>
      </c>
      <c r="D21" s="1"/>
    </row>
    <row r="22" spans="1:4" x14ac:dyDescent="0.25">
      <c r="A22" s="1"/>
      <c r="B22" s="55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5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185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78008944.304101884</v>
      </c>
      <c r="D9" s="8" t="s">
        <v>3</v>
      </c>
      <c r="E9" s="1"/>
    </row>
    <row r="10" spans="1:5" ht="17.100000000000001" customHeight="1" x14ac:dyDescent="0.25">
      <c r="A10" s="1"/>
      <c r="B10" s="49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9" t="s">
        <v>49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49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9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9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9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9" t="s">
        <v>20</v>
      </c>
      <c r="C16" s="9">
        <f>C9*'Fane 14. Nøgletal'!C12+SUM(C10:C15)*'Fane 14. Nøgletal'!C13</f>
        <v>1536776.202790807</v>
      </c>
      <c r="D16" s="8" t="s">
        <v>3</v>
      </c>
      <c r="E16" s="1"/>
    </row>
    <row r="17" spans="1:5" ht="17.100000000000001" customHeight="1" x14ac:dyDescent="0.25">
      <c r="A17" s="1"/>
      <c r="B17" s="49" t="s">
        <v>10</v>
      </c>
      <c r="C17" s="9">
        <f>-SUM(C9:C16)*'Fane 5. Individuelt eff. krav'!G11</f>
        <v>-1248621.3761295534</v>
      </c>
      <c r="D17" s="8" t="s">
        <v>3</v>
      </c>
      <c r="E17" s="1"/>
    </row>
    <row r="18" spans="1:5" ht="17.100000000000001" customHeight="1" x14ac:dyDescent="0.25">
      <c r="A18" s="1"/>
      <c r="B18" s="49" t="s">
        <v>29</v>
      </c>
      <c r="C18" s="9">
        <f>-'Fane 4.1. Gen. krav - drift'!G34</f>
        <v>-517476.51523870177</v>
      </c>
      <c r="D18" s="8" t="s">
        <v>3</v>
      </c>
      <c r="E18" s="1"/>
    </row>
    <row r="19" spans="1:5" ht="17.100000000000001" customHeight="1" x14ac:dyDescent="0.25">
      <c r="A19" s="1"/>
      <c r="B19" s="49" t="s">
        <v>30</v>
      </c>
      <c r="C19" s="9">
        <f>-'Fane 4.2. Gen. krav - anlæg'!G31</f>
        <v>-1638952.0860801518</v>
      </c>
      <c r="D19" s="8" t="s">
        <v>3</v>
      </c>
      <c r="E19" s="1"/>
    </row>
    <row r="20" spans="1:5" ht="17.100000000000001" customHeight="1" x14ac:dyDescent="0.25">
      <c r="A20" s="1"/>
      <c r="B20" s="50" t="s">
        <v>22</v>
      </c>
      <c r="C20" s="10">
        <f>SUM(C9:C19)</f>
        <v>76140670.529444292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5519770.7069093399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0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9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9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0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81660441.236353636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188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77" t="s">
        <v>23</v>
      </c>
      <c r="C5" s="77"/>
      <c r="D5" s="7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76140670.529444292</v>
      </c>
      <c r="D9" s="8" t="s">
        <v>3</v>
      </c>
      <c r="E9" s="1"/>
    </row>
    <row r="10" spans="1:5" ht="15" customHeight="1" x14ac:dyDescent="0.25">
      <c r="A10" s="1"/>
      <c r="B10" s="49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9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928916.18045922043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-1209753.7466785179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-513313.9341501217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-1560753.9770981998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73785765.051976681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5587111.9095336339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0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9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9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0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79372876.961510316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189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77" t="s">
        <v>23</v>
      </c>
      <c r="C5" s="77"/>
      <c r="D5" s="77"/>
      <c r="E5" s="1"/>
    </row>
    <row r="6" spans="1:5" x14ac:dyDescent="0.25">
      <c r="A6" s="1"/>
      <c r="B6" s="48"/>
      <c r="C6" s="48"/>
      <c r="D6" s="48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73785765.051976681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900186.33363411552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-1172338.0566848433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-509184.83686381811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-1536350.8082892811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71468077.683772862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5655274.674829944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0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9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9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0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77123352.358602807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191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77" t="s">
        <v>23</v>
      </c>
      <c r="C5" s="77"/>
      <c r="D5" s="77"/>
      <c r="E5" s="1"/>
    </row>
    <row r="6" spans="1:5" x14ac:dyDescent="0.25">
      <c r="A6" s="1"/>
      <c r="B6" s="48"/>
      <c r="C6" s="48"/>
      <c r="D6" s="48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71468077.683772862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871910.54774202895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-1135513.7030533662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-505088.95403608552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-1512329.195226274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69187056.379199162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5724269.0258628698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0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9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9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0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74911325.405062035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194</v>
      </c>
      <c r="C3" s="90"/>
      <c r="D3" s="90"/>
      <c r="E3" s="90"/>
      <c r="F3" s="90"/>
      <c r="G3" s="1"/>
    </row>
    <row r="4" spans="1:7" ht="29.2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8" t="s">
        <v>25</v>
      </c>
      <c r="C9" s="79"/>
      <c r="D9" s="80"/>
      <c r="E9" s="7">
        <v>79885961.678237766</v>
      </c>
      <c r="F9" s="8" t="s">
        <v>3</v>
      </c>
      <c r="G9" s="1"/>
    </row>
    <row r="10" spans="1:7" ht="15" customHeight="1" x14ac:dyDescent="0.25">
      <c r="A10" s="1"/>
      <c r="B10" s="81" t="s">
        <v>48</v>
      </c>
      <c r="C10" s="82"/>
      <c r="D10" s="83"/>
      <c r="E10" s="7">
        <v>0</v>
      </c>
      <c r="F10" s="8" t="s">
        <v>3</v>
      </c>
      <c r="G10" s="1"/>
    </row>
    <row r="11" spans="1:7" ht="15" customHeight="1" x14ac:dyDescent="0.25">
      <c r="A11" s="1"/>
      <c r="B11" s="81" t="s">
        <v>49</v>
      </c>
      <c r="C11" s="82"/>
      <c r="D11" s="83"/>
      <c r="E11" s="9">
        <v>0</v>
      </c>
      <c r="F11" s="8" t="s">
        <v>3</v>
      </c>
      <c r="G11" s="1"/>
    </row>
    <row r="12" spans="1:7" ht="15" customHeight="1" x14ac:dyDescent="0.25">
      <c r="A12" s="1"/>
      <c r="B12" s="81" t="s">
        <v>32</v>
      </c>
      <c r="C12" s="82"/>
      <c r="D12" s="83"/>
      <c r="E12" s="9">
        <v>0</v>
      </c>
      <c r="F12" s="8" t="s">
        <v>3</v>
      </c>
      <c r="G12" s="1"/>
    </row>
    <row r="13" spans="1:7" ht="15" customHeight="1" x14ac:dyDescent="0.25">
      <c r="A13" s="1"/>
      <c r="B13" s="78" t="s">
        <v>31</v>
      </c>
      <c r="C13" s="79"/>
      <c r="D13" s="80"/>
      <c r="E13" s="9">
        <v>0</v>
      </c>
      <c r="F13" s="8" t="s">
        <v>3</v>
      </c>
      <c r="G13" s="1"/>
    </row>
    <row r="14" spans="1:7" ht="15" customHeight="1" x14ac:dyDescent="0.25">
      <c r="A14" s="1"/>
      <c r="B14" s="78" t="s">
        <v>34</v>
      </c>
      <c r="C14" s="79"/>
      <c r="D14" s="80"/>
      <c r="E14" s="9">
        <v>0</v>
      </c>
      <c r="F14" s="8" t="s">
        <v>3</v>
      </c>
      <c r="G14" s="1"/>
    </row>
    <row r="15" spans="1:7" ht="15" customHeight="1" x14ac:dyDescent="0.25">
      <c r="A15" s="1"/>
      <c r="B15" s="78" t="s">
        <v>33</v>
      </c>
      <c r="C15" s="79"/>
      <c r="D15" s="80"/>
      <c r="E15" s="9">
        <v>0</v>
      </c>
      <c r="F15" s="8" t="s">
        <v>3</v>
      </c>
      <c r="G15" s="1"/>
    </row>
    <row r="16" spans="1:7" ht="15" customHeight="1" x14ac:dyDescent="0.25">
      <c r="A16" s="1"/>
      <c r="B16" s="78" t="s">
        <v>20</v>
      </c>
      <c r="C16" s="79"/>
      <c r="D16" s="80"/>
      <c r="E16" s="9">
        <f>SUM(E9:E15)*'Fane 14. Nøgletal'!C12</f>
        <v>1573753.4450612839</v>
      </c>
      <c r="F16" s="8" t="s">
        <v>3</v>
      </c>
      <c r="G16" s="1"/>
    </row>
    <row r="17" spans="1:7" ht="15" customHeight="1" x14ac:dyDescent="0.25">
      <c r="A17" s="1"/>
      <c r="B17" s="78" t="s">
        <v>10</v>
      </c>
      <c r="C17" s="79"/>
      <c r="D17" s="80"/>
      <c r="E17" s="9">
        <f>-SUM(E9:E16)*'Fane 5. Individuelt eff. krav'!G11</f>
        <v>-1278665.1619751386</v>
      </c>
      <c r="F17" s="8" t="s">
        <v>3</v>
      </c>
      <c r="G17" s="1"/>
    </row>
    <row r="18" spans="1:7" ht="15" customHeight="1" x14ac:dyDescent="0.25">
      <c r="A18" s="1"/>
      <c r="B18" s="78" t="s">
        <v>29</v>
      </c>
      <c r="C18" s="79"/>
      <c r="D18" s="80"/>
      <c r="E18" s="9">
        <f>-'Fane 4.1. Gen. krav - drift'!G28</f>
        <v>-517835.89334868576</v>
      </c>
      <c r="F18" s="8" t="s">
        <v>3</v>
      </c>
      <c r="G18" s="1"/>
    </row>
    <row r="19" spans="1:7" ht="15" customHeight="1" x14ac:dyDescent="0.25">
      <c r="A19" s="1"/>
      <c r="B19" s="78" t="s">
        <v>30</v>
      </c>
      <c r="C19" s="79"/>
      <c r="D19" s="80"/>
      <c r="E19" s="9">
        <f>-'Fane 4.2. Gen. krav - anlæg'!G25</f>
        <v>-1654269.7638733415</v>
      </c>
      <c r="F19" s="8" t="s">
        <v>3</v>
      </c>
      <c r="G19" s="1"/>
    </row>
    <row r="20" spans="1:7" ht="15" customHeight="1" x14ac:dyDescent="0.25">
      <c r="A20" s="1"/>
      <c r="B20" s="50" t="s">
        <v>22</v>
      </c>
      <c r="C20" s="51"/>
      <c r="D20" s="56"/>
      <c r="E20" s="10">
        <f>SUM(E9:E19)</f>
        <v>78008944.304101884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6"/>
      <c r="E22" s="10">
        <v>8088028.3729824582</v>
      </c>
      <c r="F22" s="11" t="s">
        <v>3</v>
      </c>
      <c r="G22" s="1"/>
    </row>
    <row r="23" spans="1:7" ht="15" customHeight="1" x14ac:dyDescent="0.25">
      <c r="A23" s="1"/>
      <c r="B23" s="87" t="s">
        <v>114</v>
      </c>
      <c r="C23" s="88"/>
      <c r="D23" s="89"/>
      <c r="E23" s="32"/>
      <c r="F23" s="32"/>
      <c r="G23" s="1"/>
    </row>
    <row r="24" spans="1:7" ht="15" customHeight="1" x14ac:dyDescent="0.25">
      <c r="A24" s="1"/>
      <c r="B24" s="50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1" t="s">
        <v>109</v>
      </c>
      <c r="C26" s="82"/>
      <c r="D26" s="83"/>
      <c r="E26" s="9">
        <v>0</v>
      </c>
      <c r="F26" s="8" t="s">
        <v>3</v>
      </c>
      <c r="G26" s="1"/>
    </row>
    <row r="27" spans="1:7" ht="15" customHeight="1" x14ac:dyDescent="0.25">
      <c r="A27" s="1"/>
      <c r="B27" s="81" t="s">
        <v>110</v>
      </c>
      <c r="C27" s="82"/>
      <c r="D27" s="82"/>
      <c r="E27" s="9">
        <v>0</v>
      </c>
      <c r="F27" s="8" t="s">
        <v>3</v>
      </c>
      <c r="G27" s="1"/>
    </row>
    <row r="28" spans="1:7" ht="15" customHeight="1" x14ac:dyDescent="0.25">
      <c r="A28" s="1"/>
      <c r="B28" s="91" t="s">
        <v>115</v>
      </c>
      <c r="C28" s="92"/>
      <c r="D28" s="92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-486812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6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85610160.677084342</v>
      </c>
      <c r="F35" s="13" t="s">
        <v>3</v>
      </c>
      <c r="G35" s="1"/>
    </row>
    <row r="36" spans="1:7" ht="27" customHeight="1" x14ac:dyDescent="0.25">
      <c r="A36" s="1"/>
      <c r="B36" s="78" t="s">
        <v>218</v>
      </c>
      <c r="C36" s="79"/>
      <c r="D36" s="79"/>
      <c r="E36" s="79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90" t="s">
        <v>163</v>
      </c>
      <c r="C2" s="90"/>
      <c r="D2" s="90"/>
      <c r="E2" s="90"/>
      <c r="F2" s="90"/>
      <c r="G2" s="90"/>
      <c r="H2" s="90"/>
      <c r="I2" s="1"/>
    </row>
    <row r="3" spans="1:9" ht="28.5" customHeight="1" x14ac:dyDescent="0.25">
      <c r="A3" s="1"/>
      <c r="B3" s="90"/>
      <c r="C3" s="90"/>
      <c r="D3" s="90"/>
      <c r="E3" s="90"/>
      <c r="F3" s="90"/>
      <c r="G3" s="90"/>
      <c r="H3" s="90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7" t="s">
        <v>67</v>
      </c>
      <c r="C5" s="88"/>
      <c r="D5" s="88"/>
      <c r="E5" s="88"/>
      <c r="F5" s="88"/>
      <c r="G5" s="88"/>
      <c r="H5" s="89"/>
      <c r="I5" s="1"/>
    </row>
    <row r="6" spans="1:9" x14ac:dyDescent="0.25">
      <c r="A6" s="1"/>
      <c r="B6" s="93" t="s">
        <v>56</v>
      </c>
      <c r="C6" s="94"/>
      <c r="D6" s="94"/>
      <c r="E6" s="94"/>
      <c r="F6" s="95"/>
      <c r="G6" s="24">
        <v>26058095.539709698</v>
      </c>
      <c r="H6" s="14" t="s">
        <v>3</v>
      </c>
      <c r="I6" s="1"/>
    </row>
    <row r="7" spans="1:9" x14ac:dyDescent="0.25">
      <c r="A7" s="1"/>
      <c r="B7" s="78" t="s">
        <v>181</v>
      </c>
      <c r="C7" s="79"/>
      <c r="D7" s="79"/>
      <c r="E7" s="79"/>
      <c r="F7" s="80"/>
      <c r="G7" s="24">
        <v>0</v>
      </c>
      <c r="H7" s="14" t="s">
        <v>3</v>
      </c>
      <c r="I7" s="1"/>
    </row>
    <row r="8" spans="1:9" x14ac:dyDescent="0.25">
      <c r="A8" s="1"/>
      <c r="B8" s="93" t="s">
        <v>57</v>
      </c>
      <c r="C8" s="94"/>
      <c r="D8" s="94"/>
      <c r="E8" s="94"/>
      <c r="F8" s="95"/>
      <c r="G8" s="24">
        <f>SUM(G6:G7)*'Fane 14. Nøgletal'!C27</f>
        <v>521161.91079419397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7" t="s">
        <v>68</v>
      </c>
      <c r="C11" s="88"/>
      <c r="D11" s="88"/>
      <c r="E11" s="88"/>
      <c r="F11" s="88"/>
      <c r="G11" s="88"/>
      <c r="H11" s="89"/>
      <c r="I11" s="1"/>
    </row>
    <row r="12" spans="1:9" x14ac:dyDescent="0.25">
      <c r="A12" s="1"/>
      <c r="B12" s="93" t="s">
        <v>58</v>
      </c>
      <c r="C12" s="94"/>
      <c r="D12" s="94"/>
      <c r="E12" s="94"/>
      <c r="F12" s="95"/>
      <c r="G12" s="24">
        <f>(G6-G8)*(1+'Fane 14. Nøgletal'!C10)</f>
        <v>25983829.967421528</v>
      </c>
      <c r="H12" s="14" t="s">
        <v>3</v>
      </c>
      <c r="I12" s="1"/>
    </row>
    <row r="13" spans="1:9" ht="15" customHeight="1" x14ac:dyDescent="0.25">
      <c r="A13" s="1"/>
      <c r="B13" s="93" t="s">
        <v>182</v>
      </c>
      <c r="C13" s="94"/>
      <c r="D13" s="94"/>
      <c r="E13" s="94"/>
      <c r="F13" s="95"/>
      <c r="G13" s="24">
        <v>0</v>
      </c>
      <c r="H13" s="14" t="s">
        <v>3</v>
      </c>
      <c r="I13" s="1"/>
    </row>
    <row r="14" spans="1:9" x14ac:dyDescent="0.25">
      <c r="A14" s="1"/>
      <c r="B14" s="78" t="s">
        <v>179</v>
      </c>
      <c r="C14" s="79"/>
      <c r="D14" s="79"/>
      <c r="E14" s="79"/>
      <c r="F14" s="80"/>
      <c r="G14" s="24">
        <v>0</v>
      </c>
      <c r="H14" s="14" t="s">
        <v>3</v>
      </c>
      <c r="I14" s="1"/>
    </row>
    <row r="15" spans="1:9" x14ac:dyDescent="0.25">
      <c r="A15" s="1"/>
      <c r="B15" s="96" t="s">
        <v>59</v>
      </c>
      <c r="C15" s="97"/>
      <c r="D15" s="97"/>
      <c r="E15" s="97"/>
      <c r="F15" s="98"/>
      <c r="G15" s="24">
        <v>0</v>
      </c>
      <c r="H15" s="14" t="s">
        <v>3</v>
      </c>
      <c r="I15" s="1"/>
    </row>
    <row r="16" spans="1:9" x14ac:dyDescent="0.25">
      <c r="A16" s="1"/>
      <c r="B16" s="93" t="s">
        <v>60</v>
      </c>
      <c r="C16" s="94"/>
      <c r="D16" s="94"/>
      <c r="E16" s="94"/>
      <c r="F16" s="95"/>
      <c r="G16" s="24">
        <f>SUM(G12:G15)*'Fane 14. Nøgletal'!C27</f>
        <v>519676.59934843058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7" t="s">
        <v>69</v>
      </c>
      <c r="C19" s="88"/>
      <c r="D19" s="88"/>
      <c r="E19" s="88"/>
      <c r="F19" s="88"/>
      <c r="G19" s="88"/>
      <c r="H19" s="89"/>
      <c r="I19" s="1"/>
    </row>
    <row r="20" spans="1:9" x14ac:dyDescent="0.25">
      <c r="A20" s="1"/>
      <c r="B20" s="93" t="s">
        <v>61</v>
      </c>
      <c r="C20" s="94"/>
      <c r="D20" s="94"/>
      <c r="E20" s="94"/>
      <c r="F20" s="95"/>
      <c r="G20" s="24">
        <f>(SUM(G12:G13,G15)-(G16))*(1+'Fane 14. Nøgletal'!C10)</f>
        <v>25909776.052014381</v>
      </c>
      <c r="H20" s="14" t="s">
        <v>3</v>
      </c>
      <c r="I20" s="1"/>
    </row>
    <row r="21" spans="1:9" x14ac:dyDescent="0.25">
      <c r="A21" s="1"/>
      <c r="B21" s="96" t="s">
        <v>62</v>
      </c>
      <c r="C21" s="97"/>
      <c r="D21" s="97"/>
      <c r="E21" s="97"/>
      <c r="F21" s="98"/>
      <c r="G21" s="24">
        <v>0</v>
      </c>
      <c r="H21" s="14" t="s">
        <v>3</v>
      </c>
      <c r="I21" s="1"/>
    </row>
    <row r="22" spans="1:9" x14ac:dyDescent="0.25">
      <c r="A22" s="1"/>
      <c r="B22" s="93" t="s">
        <v>63</v>
      </c>
      <c r="C22" s="94"/>
      <c r="D22" s="94"/>
      <c r="E22" s="94"/>
      <c r="F22" s="95"/>
      <c r="G22" s="24">
        <f>SUM(G20:G21)*'Fane 14. Nøgletal'!C27</f>
        <v>518195.52104028763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7" t="s">
        <v>70</v>
      </c>
      <c r="C25" s="88"/>
      <c r="D25" s="88"/>
      <c r="E25" s="88"/>
      <c r="F25" s="88"/>
      <c r="G25" s="88"/>
      <c r="H25" s="89"/>
      <c r="I25" s="1"/>
    </row>
    <row r="26" spans="1:9" x14ac:dyDescent="0.25">
      <c r="A26" s="1"/>
      <c r="B26" s="93" t="s">
        <v>64</v>
      </c>
      <c r="C26" s="94"/>
      <c r="D26" s="94"/>
      <c r="E26" s="94"/>
      <c r="F26" s="95"/>
      <c r="G26" s="24">
        <f>(G20+G21-G22)*(1+'Fane 14. Nøgletal'!C12)</f>
        <v>25891794.667434286</v>
      </c>
      <c r="H26" s="14" t="s">
        <v>3</v>
      </c>
      <c r="I26" s="1"/>
    </row>
    <row r="27" spans="1:9" x14ac:dyDescent="0.25">
      <c r="A27" s="1"/>
      <c r="B27" s="96" t="s">
        <v>65</v>
      </c>
      <c r="C27" s="97"/>
      <c r="D27" s="97"/>
      <c r="E27" s="97"/>
      <c r="F27" s="98"/>
      <c r="G27" s="24">
        <v>0</v>
      </c>
      <c r="H27" s="14" t="s">
        <v>3</v>
      </c>
      <c r="I27" s="1"/>
    </row>
    <row r="28" spans="1:9" x14ac:dyDescent="0.25">
      <c r="A28" s="1"/>
      <c r="B28" s="93" t="s">
        <v>66</v>
      </c>
      <c r="C28" s="94"/>
      <c r="D28" s="94"/>
      <c r="E28" s="94"/>
      <c r="F28" s="95"/>
      <c r="G28" s="24">
        <f>(G26+G27)*'Fane 14. Nøgletal'!C27</f>
        <v>517835.89334868576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7" t="s">
        <v>73</v>
      </c>
      <c r="C31" s="88"/>
      <c r="D31" s="88"/>
      <c r="E31" s="88"/>
      <c r="F31" s="88"/>
      <c r="G31" s="88"/>
      <c r="H31" s="89"/>
      <c r="I31" s="1"/>
    </row>
    <row r="32" spans="1:9" x14ac:dyDescent="0.25">
      <c r="A32" s="1"/>
      <c r="B32" s="93" t="s">
        <v>74</v>
      </c>
      <c r="C32" s="94"/>
      <c r="D32" s="94"/>
      <c r="E32" s="94"/>
      <c r="F32" s="95"/>
      <c r="G32" s="24">
        <f>(G26+G27-G28)*(1+'Fane 14. Nøgletal'!C12)</f>
        <v>25873825.761935089</v>
      </c>
      <c r="H32" s="14" t="s">
        <v>3</v>
      </c>
      <c r="I32" s="1"/>
    </row>
    <row r="33" spans="1:9" x14ac:dyDescent="0.25">
      <c r="A33" s="1"/>
      <c r="B33" s="93" t="s">
        <v>230</v>
      </c>
      <c r="C33" s="94"/>
      <c r="D33" s="94"/>
      <c r="E33" s="94"/>
      <c r="F33" s="95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3" t="s">
        <v>75</v>
      </c>
      <c r="C34" s="94"/>
      <c r="D34" s="94"/>
      <c r="E34" s="94"/>
      <c r="F34" s="95"/>
      <c r="G34" s="24">
        <f>(G32+G33)*'Fane 14. Nøgletal'!C27</f>
        <v>517476.51523870177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7" t="s">
        <v>100</v>
      </c>
      <c r="C37" s="88"/>
      <c r="D37" s="88"/>
      <c r="E37" s="88"/>
      <c r="F37" s="88"/>
      <c r="G37" s="88"/>
      <c r="H37" s="89"/>
      <c r="I37" s="1"/>
    </row>
    <row r="38" spans="1:9" x14ac:dyDescent="0.25">
      <c r="A38" s="1"/>
      <c r="B38" s="93" t="s">
        <v>99</v>
      </c>
      <c r="C38" s="94"/>
      <c r="D38" s="94"/>
      <c r="E38" s="94"/>
      <c r="F38" s="95"/>
      <c r="G38" s="24">
        <f>(G32+G33-G34)*(1+'Fane 14. Nøgletal'!C13)</f>
        <v>25665696.707506083</v>
      </c>
      <c r="H38" s="14" t="s">
        <v>3</v>
      </c>
      <c r="I38" s="1"/>
    </row>
    <row r="39" spans="1:9" x14ac:dyDescent="0.25">
      <c r="A39" s="1"/>
      <c r="B39" s="93" t="s">
        <v>117</v>
      </c>
      <c r="C39" s="94"/>
      <c r="D39" s="94"/>
      <c r="E39" s="94"/>
      <c r="F39" s="95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3" t="s">
        <v>76</v>
      </c>
      <c r="C40" s="94"/>
      <c r="D40" s="94"/>
      <c r="E40" s="94"/>
      <c r="F40" s="95"/>
      <c r="G40" s="24">
        <f>(G38+G39)*'Fane 14. Nøgletal'!C27</f>
        <v>513313.9341501217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7" t="s">
        <v>101</v>
      </c>
      <c r="C43" s="88"/>
      <c r="D43" s="88"/>
      <c r="E43" s="88"/>
      <c r="F43" s="88"/>
      <c r="G43" s="88"/>
      <c r="H43" s="89"/>
      <c r="I43" s="1"/>
    </row>
    <row r="44" spans="1:9" x14ac:dyDescent="0.25">
      <c r="A44" s="1"/>
      <c r="B44" s="93" t="s">
        <v>98</v>
      </c>
      <c r="C44" s="94"/>
      <c r="D44" s="94"/>
      <c r="E44" s="94"/>
      <c r="F44" s="95"/>
      <c r="G44" s="24">
        <f>(G38+G39-G40)*(1+'Fane 14. Nøgletal'!C13)</f>
        <v>25459241.843190905</v>
      </c>
      <c r="H44" s="14" t="s">
        <v>3</v>
      </c>
      <c r="I44" s="1"/>
    </row>
    <row r="45" spans="1:9" x14ac:dyDescent="0.25">
      <c r="A45" s="1"/>
      <c r="B45" s="93" t="s">
        <v>118</v>
      </c>
      <c r="C45" s="94"/>
      <c r="D45" s="94"/>
      <c r="E45" s="94"/>
      <c r="F45" s="95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3" t="s">
        <v>77</v>
      </c>
      <c r="C46" s="94"/>
      <c r="D46" s="94"/>
      <c r="E46" s="94"/>
      <c r="F46" s="95"/>
      <c r="G46" s="24">
        <f>(G44+G45)*'Fane 14. Nøgletal'!C27</f>
        <v>509184.83686381811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7" t="s">
        <v>231</v>
      </c>
      <c r="C51" s="88"/>
      <c r="D51" s="88"/>
      <c r="E51" s="88"/>
      <c r="F51" s="88"/>
      <c r="G51" s="88"/>
      <c r="H51" s="89"/>
      <c r="I51" s="1"/>
    </row>
    <row r="52" spans="1:9" x14ac:dyDescent="0.25">
      <c r="A52" s="1"/>
      <c r="B52" s="93" t="s">
        <v>232</v>
      </c>
      <c r="C52" s="94"/>
      <c r="D52" s="94"/>
      <c r="E52" s="94"/>
      <c r="F52" s="95"/>
      <c r="G52" s="24">
        <f>(G44+G45-G46)*(1+'Fane 14. Nøgletal'!C13)</f>
        <v>25254447.701804277</v>
      </c>
      <c r="H52" s="14" t="s">
        <v>3</v>
      </c>
      <c r="I52" s="1"/>
    </row>
    <row r="53" spans="1:9" x14ac:dyDescent="0.25">
      <c r="A53" s="1"/>
      <c r="B53" s="93" t="s">
        <v>233</v>
      </c>
      <c r="C53" s="94"/>
      <c r="D53" s="94"/>
      <c r="E53" s="94"/>
      <c r="F53" s="95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3" t="s">
        <v>234</v>
      </c>
      <c r="C54" s="94"/>
      <c r="D54" s="94"/>
      <c r="E54" s="94"/>
      <c r="F54" s="95"/>
      <c r="G54" s="24">
        <f>(G52+G53)*'Fane 14. Nøgletal'!C27</f>
        <v>505088.95403608552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9" t="s">
        <v>164</v>
      </c>
      <c r="C1" s="99"/>
      <c r="D1" s="99"/>
      <c r="E1" s="99"/>
      <c r="F1" s="99"/>
      <c r="G1" s="99"/>
      <c r="H1" s="99"/>
      <c r="I1" s="1"/>
    </row>
    <row r="2" spans="1:9" ht="15" customHeight="1" x14ac:dyDescent="0.25">
      <c r="A2" s="1"/>
      <c r="B2" s="99"/>
      <c r="C2" s="99"/>
      <c r="D2" s="99"/>
      <c r="E2" s="99"/>
      <c r="F2" s="99"/>
      <c r="G2" s="99"/>
      <c r="H2" s="99"/>
      <c r="I2" s="1"/>
    </row>
    <row r="3" spans="1:9" ht="15" customHeight="1" x14ac:dyDescent="0.25">
      <c r="A3" s="1"/>
      <c r="B3" s="100"/>
      <c r="C3" s="100"/>
      <c r="D3" s="100"/>
      <c r="E3" s="100"/>
      <c r="F3" s="100"/>
      <c r="G3" s="100"/>
      <c r="H3" s="100"/>
      <c r="I3" s="1"/>
    </row>
    <row r="4" spans="1:9" x14ac:dyDescent="0.25">
      <c r="A4" s="1"/>
      <c r="B4" s="87" t="s">
        <v>71</v>
      </c>
      <c r="C4" s="88"/>
      <c r="D4" s="88"/>
      <c r="E4" s="88"/>
      <c r="F4" s="88"/>
      <c r="G4" s="88"/>
      <c r="H4" s="89"/>
      <c r="I4" s="1"/>
    </row>
    <row r="5" spans="1:9" x14ac:dyDescent="0.25">
      <c r="A5" s="1"/>
      <c r="B5" s="93" t="s">
        <v>78</v>
      </c>
      <c r="C5" s="94"/>
      <c r="D5" s="94"/>
      <c r="E5" s="94"/>
      <c r="F5" s="95"/>
      <c r="G5" s="24">
        <v>57604782.555860884</v>
      </c>
      <c r="H5" s="14" t="s">
        <v>3</v>
      </c>
      <c r="I5" s="1"/>
    </row>
    <row r="6" spans="1:9" x14ac:dyDescent="0.25">
      <c r="A6" s="1"/>
      <c r="B6" s="93" t="s">
        <v>72</v>
      </c>
      <c r="C6" s="94"/>
      <c r="D6" s="94"/>
      <c r="E6" s="94"/>
      <c r="F6" s="95"/>
      <c r="G6" s="24">
        <f>G5*'Fane 14. Nøgletal'!C18</f>
        <v>524203.52125833405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7" t="s">
        <v>79</v>
      </c>
      <c r="C9" s="88"/>
      <c r="D9" s="88"/>
      <c r="E9" s="88"/>
      <c r="F9" s="88"/>
      <c r="G9" s="88"/>
      <c r="H9" s="89"/>
      <c r="I9" s="1"/>
    </row>
    <row r="10" spans="1:9" x14ac:dyDescent="0.25">
      <c r="A10" s="1"/>
      <c r="B10" s="93" t="s">
        <v>80</v>
      </c>
      <c r="C10" s="94"/>
      <c r="D10" s="94"/>
      <c r="E10" s="94"/>
      <c r="F10" s="95"/>
      <c r="G10" s="24">
        <f>(G5-G6)*(1+'Fane 14. Nøgletal'!C10)</f>
        <v>58079489.167708099</v>
      </c>
      <c r="H10" s="14" t="s">
        <v>3</v>
      </c>
      <c r="I10" s="1"/>
    </row>
    <row r="11" spans="1:9" x14ac:dyDescent="0.25">
      <c r="A11" s="1"/>
      <c r="B11" s="93" t="s">
        <v>183</v>
      </c>
      <c r="C11" s="94"/>
      <c r="D11" s="94"/>
      <c r="E11" s="94"/>
      <c r="F11" s="95"/>
      <c r="G11" s="24">
        <v>103076.26602944829</v>
      </c>
      <c r="H11" s="14" t="s">
        <v>3</v>
      </c>
      <c r="I11" s="1"/>
    </row>
    <row r="12" spans="1:9" x14ac:dyDescent="0.25">
      <c r="A12" s="1"/>
      <c r="B12" s="96" t="s">
        <v>81</v>
      </c>
      <c r="C12" s="97"/>
      <c r="D12" s="97"/>
      <c r="E12" s="97"/>
      <c r="F12" s="98"/>
      <c r="G12" s="24">
        <v>0</v>
      </c>
      <c r="H12" s="14" t="s">
        <v>3</v>
      </c>
      <c r="I12" s="1"/>
    </row>
    <row r="13" spans="1:9" x14ac:dyDescent="0.25">
      <c r="A13" s="1"/>
      <c r="B13" s="93" t="s">
        <v>82</v>
      </c>
      <c r="C13" s="94"/>
      <c r="D13" s="94"/>
      <c r="E13" s="94"/>
      <c r="F13" s="95"/>
      <c r="G13" s="24">
        <f>SUM(G10:G12)*'Fane 14. Nøgletal'!C19</f>
        <v>1029831.4081771546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7" t="s">
        <v>83</v>
      </c>
      <c r="C16" s="88"/>
      <c r="D16" s="88"/>
      <c r="E16" s="88"/>
      <c r="F16" s="88"/>
      <c r="G16" s="88"/>
      <c r="H16" s="89"/>
      <c r="I16" s="1"/>
    </row>
    <row r="17" spans="1:9" x14ac:dyDescent="0.25">
      <c r="A17" s="1"/>
      <c r="B17" s="93" t="s">
        <v>84</v>
      </c>
      <c r="C17" s="94"/>
      <c r="D17" s="94"/>
      <c r="E17" s="94"/>
      <c r="F17" s="95"/>
      <c r="G17" s="24">
        <f>(SUM(G10:G12)-G13)*(1+'Fane 14. Nøgletal'!C10)</f>
        <v>58152906.871007703</v>
      </c>
      <c r="H17" s="14" t="s">
        <v>3</v>
      </c>
      <c r="I17" s="1"/>
    </row>
    <row r="18" spans="1:9" x14ac:dyDescent="0.25">
      <c r="A18" s="1"/>
      <c r="B18" s="96" t="s">
        <v>85</v>
      </c>
      <c r="C18" s="97"/>
      <c r="D18" s="97"/>
      <c r="E18" s="97"/>
      <c r="F18" s="98"/>
      <c r="G18" s="24">
        <v>0</v>
      </c>
      <c r="H18" s="14" t="s">
        <v>3</v>
      </c>
      <c r="I18" s="1"/>
    </row>
    <row r="19" spans="1:9" x14ac:dyDescent="0.25">
      <c r="A19" s="1"/>
      <c r="B19" s="93" t="s">
        <v>86</v>
      </c>
      <c r="C19" s="94"/>
      <c r="D19" s="94"/>
      <c r="E19" s="94"/>
      <c r="F19" s="95"/>
      <c r="G19" s="24">
        <f>G17*'Fane 14. Nøgletal'!C19+G18*'Fane 14. Nøgletal'!C20</f>
        <v>1029306.4516168364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7" t="s">
        <v>87</v>
      </c>
      <c r="C22" s="88"/>
      <c r="D22" s="88"/>
      <c r="E22" s="88"/>
      <c r="F22" s="88"/>
      <c r="G22" s="88"/>
      <c r="H22" s="89"/>
      <c r="I22" s="1"/>
    </row>
    <row r="23" spans="1:9" x14ac:dyDescent="0.25">
      <c r="A23" s="1"/>
      <c r="B23" s="93" t="s">
        <v>88</v>
      </c>
      <c r="C23" s="94"/>
      <c r="D23" s="94"/>
      <c r="E23" s="94"/>
      <c r="F23" s="95"/>
      <c r="G23" s="24">
        <f>(G17+G18-G19)*(1+'Fane 14. Nøgletal'!C12)</f>
        <v>58248935.347652867</v>
      </c>
      <c r="H23" s="14" t="s">
        <v>3</v>
      </c>
      <c r="I23" s="1"/>
    </row>
    <row r="24" spans="1:9" x14ac:dyDescent="0.25">
      <c r="A24" s="1"/>
      <c r="B24" s="96" t="s">
        <v>89</v>
      </c>
      <c r="C24" s="97"/>
      <c r="D24" s="97"/>
      <c r="E24" s="97"/>
      <c r="F24" s="98"/>
      <c r="G24" s="24">
        <v>0</v>
      </c>
      <c r="H24" s="14" t="s">
        <v>3</v>
      </c>
      <c r="I24" s="1"/>
    </row>
    <row r="25" spans="1:9" x14ac:dyDescent="0.25">
      <c r="A25" s="1"/>
      <c r="B25" s="93" t="s">
        <v>90</v>
      </c>
      <c r="C25" s="94"/>
      <c r="D25" s="94"/>
      <c r="E25" s="94"/>
      <c r="F25" s="95"/>
      <c r="G25" s="24">
        <f>(G23+G24)*'Fane 14. Nøgletal'!C21</f>
        <v>1654269.7638733415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7" t="s">
        <v>91</v>
      </c>
      <c r="C28" s="88"/>
      <c r="D28" s="88"/>
      <c r="E28" s="88"/>
      <c r="F28" s="88"/>
      <c r="G28" s="88"/>
      <c r="H28" s="89"/>
      <c r="I28" s="1"/>
    </row>
    <row r="29" spans="1:9" x14ac:dyDescent="0.25">
      <c r="A29" s="1"/>
      <c r="B29" s="93" t="s">
        <v>92</v>
      </c>
      <c r="C29" s="94"/>
      <c r="D29" s="94"/>
      <c r="E29" s="94"/>
      <c r="F29" s="95"/>
      <c r="G29" s="24">
        <f>(G23+G24-G25)*(1+'Fane 14. Nøgletal'!C12)</f>
        <v>57709580.495779991</v>
      </c>
      <c r="H29" s="14" t="s">
        <v>3</v>
      </c>
      <c r="I29" s="1"/>
    </row>
    <row r="30" spans="1:9" x14ac:dyDescent="0.25">
      <c r="A30" s="1"/>
      <c r="B30" s="93" t="s">
        <v>235</v>
      </c>
      <c r="C30" s="94"/>
      <c r="D30" s="94"/>
      <c r="E30" s="94"/>
      <c r="F30" s="95"/>
      <c r="G30" s="24">
        <f>SUM('Fane 2.1. Økonomisk ramme 2021'!C11,'Fane 2.1. Økonomisk ramme 2021'!C13,'Fane 2.1. Økonomisk ramme 2021'!C15)*(1+'Fane 14. Nøgletal'!C13)</f>
        <v>0</v>
      </c>
      <c r="H30" s="14" t="s">
        <v>3</v>
      </c>
      <c r="I30" s="1"/>
    </row>
    <row r="31" spans="1:9" x14ac:dyDescent="0.25">
      <c r="A31" s="1"/>
      <c r="B31" s="93" t="s">
        <v>93</v>
      </c>
      <c r="C31" s="94"/>
      <c r="D31" s="94"/>
      <c r="E31" s="94"/>
      <c r="F31" s="95"/>
      <c r="G31" s="24">
        <f>G29*'Fane 14. Nøgletal'!C21+G30*'Fane 14. Nøgletal'!C22</f>
        <v>1638952.0860801518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7" t="s">
        <v>102</v>
      </c>
      <c r="C34" s="88"/>
      <c r="D34" s="88"/>
      <c r="E34" s="88"/>
      <c r="F34" s="88"/>
      <c r="G34" s="88"/>
      <c r="H34" s="89"/>
      <c r="I34" s="1"/>
    </row>
    <row r="35" spans="1:9" x14ac:dyDescent="0.25">
      <c r="A35" s="1"/>
      <c r="B35" s="93" t="s">
        <v>97</v>
      </c>
      <c r="C35" s="94"/>
      <c r="D35" s="94"/>
      <c r="E35" s="94"/>
      <c r="F35" s="95"/>
      <c r="G35" s="24">
        <f>(G29+G30-G31)*(1+'Fane 14. Nøgletal'!C13)</f>
        <v>56754690.076298177</v>
      </c>
      <c r="H35" s="14" t="s">
        <v>3</v>
      </c>
      <c r="I35" s="1"/>
    </row>
    <row r="36" spans="1:9" x14ac:dyDescent="0.25">
      <c r="A36" s="1"/>
      <c r="B36" s="93" t="s">
        <v>122</v>
      </c>
      <c r="C36" s="94"/>
      <c r="D36" s="94"/>
      <c r="E36" s="94"/>
      <c r="F36" s="95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3" t="s">
        <v>94</v>
      </c>
      <c r="C37" s="94"/>
      <c r="D37" s="94"/>
      <c r="E37" s="94"/>
      <c r="F37" s="95"/>
      <c r="G37" s="24">
        <f>(G35+G36)*'Fane 14. Nøgletal'!C22</f>
        <v>1560753.9770981998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7" t="s">
        <v>103</v>
      </c>
      <c r="C40" s="88"/>
      <c r="D40" s="88"/>
      <c r="E40" s="88"/>
      <c r="F40" s="88"/>
      <c r="G40" s="88"/>
      <c r="H40" s="89"/>
      <c r="I40" s="1"/>
    </row>
    <row r="41" spans="1:9" x14ac:dyDescent="0.25">
      <c r="A41" s="1"/>
      <c r="B41" s="93" t="s">
        <v>96</v>
      </c>
      <c r="C41" s="94"/>
      <c r="D41" s="94"/>
      <c r="E41" s="94"/>
      <c r="F41" s="95"/>
      <c r="G41" s="24">
        <f>(G35+G36-G37)*(1+'Fane 14. Nøgletal'!C13)</f>
        <v>55867302.11961022</v>
      </c>
      <c r="H41" s="14" t="s">
        <v>3</v>
      </c>
      <c r="I41" s="1"/>
    </row>
    <row r="42" spans="1:9" x14ac:dyDescent="0.25">
      <c r="A42" s="1"/>
      <c r="B42" s="93" t="s">
        <v>123</v>
      </c>
      <c r="C42" s="94"/>
      <c r="D42" s="94"/>
      <c r="E42" s="94"/>
      <c r="F42" s="95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3" t="s">
        <v>95</v>
      </c>
      <c r="C43" s="94"/>
      <c r="D43" s="94"/>
      <c r="E43" s="94"/>
      <c r="F43" s="95"/>
      <c r="G43" s="24">
        <f>(G41+G42)*'Fane 14. Nøgletal'!C22</f>
        <v>1536350.8082892811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7" t="s">
        <v>240</v>
      </c>
      <c r="C46" s="88"/>
      <c r="D46" s="88"/>
      <c r="E46" s="88"/>
      <c r="F46" s="88"/>
      <c r="G46" s="88"/>
      <c r="H46" s="89"/>
      <c r="I46" s="1"/>
    </row>
    <row r="47" spans="1:9" x14ac:dyDescent="0.25">
      <c r="A47" s="1"/>
      <c r="B47" s="93" t="s">
        <v>241</v>
      </c>
      <c r="C47" s="94"/>
      <c r="D47" s="94"/>
      <c r="E47" s="94"/>
      <c r="F47" s="95"/>
      <c r="G47" s="24">
        <f>(G41+G42-G43)*(1+'Fane 14. Nøgletal'!C13)</f>
        <v>54993788.917319052</v>
      </c>
      <c r="H47" s="14" t="s">
        <v>3</v>
      </c>
      <c r="I47" s="1"/>
    </row>
    <row r="48" spans="1:9" x14ac:dyDescent="0.25">
      <c r="A48" s="1"/>
      <c r="B48" s="93" t="s">
        <v>242</v>
      </c>
      <c r="C48" s="94"/>
      <c r="D48" s="94"/>
      <c r="E48" s="94"/>
      <c r="F48" s="95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3" t="s">
        <v>243</v>
      </c>
      <c r="C49" s="94"/>
      <c r="D49" s="94"/>
      <c r="E49" s="94"/>
      <c r="F49" s="95"/>
      <c r="G49" s="24">
        <f>(G47+G48)*'Fane 14. Nøgletal'!C22</f>
        <v>1512329.195226274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116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10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3" t="s">
        <v>104</v>
      </c>
      <c r="C9" s="94"/>
      <c r="D9" s="94"/>
      <c r="E9" s="94"/>
      <c r="F9" s="95"/>
      <c r="G9" s="23">
        <v>4.0028886609771528E-3</v>
      </c>
      <c r="H9" s="14"/>
      <c r="I9" s="1"/>
    </row>
    <row r="10" spans="1:9" x14ac:dyDescent="0.25">
      <c r="A10" s="1"/>
      <c r="B10" s="93" t="s">
        <v>105</v>
      </c>
      <c r="C10" s="94"/>
      <c r="D10" s="94"/>
      <c r="E10" s="94"/>
      <c r="F10" s="95"/>
      <c r="G10" s="23">
        <v>1.3598569887193903E-2</v>
      </c>
      <c r="H10" s="14"/>
      <c r="I10" s="1"/>
    </row>
    <row r="11" spans="1:9" x14ac:dyDescent="0.25">
      <c r="A11" s="1"/>
      <c r="B11" s="93" t="s">
        <v>106</v>
      </c>
      <c r="C11" s="94"/>
      <c r="D11" s="94"/>
      <c r="E11" s="94"/>
      <c r="F11" s="95"/>
      <c r="G11" s="41">
        <v>1.5696901959940879E-2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8" t="s">
        <v>258</v>
      </c>
      <c r="C13" s="79"/>
      <c r="D13" s="79"/>
      <c r="E13" s="79"/>
      <c r="F13" s="79"/>
      <c r="G13" s="79"/>
      <c r="H13" s="80"/>
      <c r="I13" s="1"/>
    </row>
    <row r="14" spans="1:9" ht="14.25" customHeight="1" x14ac:dyDescent="0.25">
      <c r="A14" s="18"/>
      <c r="B14" s="101"/>
      <c r="C14" s="101"/>
      <c r="D14" s="101"/>
      <c r="E14" s="101"/>
      <c r="F14" s="101"/>
      <c r="G14" s="101"/>
      <c r="H14" s="101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2020-10-23T08:36:24Z</dcterms:modified>
</cp:coreProperties>
</file>