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OFOR Spildevand København AS (S045)\ØR2027\"/>
    </mc:Choice>
  </mc:AlternateContent>
  <xr:revisionPtr revIDLastSave="0" documentId="13_ncr:1_{B8372FFF-2624-499F-B89C-1F111B603683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2027'!$A$1:$E$26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tillæg'!$A$1:$G$32</definedName>
    <definedName name="BlåBlok_53">'5.3. Engangstillæg'!$A$1:$G$33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Engangstillæg'!$B$8:$F$31</definedName>
    <definedName name="EngTillæg_Tabel_Værdi">'5.3. Engangstillæg'!$B$31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2027'!$A$1:$E$26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tillæg'!$A$1:$G$32</definedName>
    <definedName name="_xlnm.Print_Area" localSheetId="8">'5.3. Engangstillæg'!$A$1:$G$33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tillæg'!$B$8:$F$30</definedName>
    <definedName name="VarigeTillæg_Tabel_KS">'5.2. Varige tillæg'!$B$28</definedName>
    <definedName name="VarigeTillæg_Tabel_SletSmå">'5.2. Varige tillæg'!$B$27:$F$27</definedName>
    <definedName name="VarigeTillæg_Tabel_Værdi">'5.2. Varige tillæg'!$B$26</definedName>
    <definedName name="VarigeTillæg_Tabel_Værdi_korr">'5.2. Varige tillæg'!$B$30</definedName>
    <definedName name="ØR_SidsteÅr_Tabel">'3. Omk. i ØR2026'!$B$8:$D$24</definedName>
    <definedName name="ØR_Tabel">'1. Økonomisk ramme 2027'!$B$8:$D$24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2027'!$B$24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C13" i="3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31" i="10"/>
  <c r="C31" i="10"/>
  <c r="E26" i="9"/>
  <c r="E27" i="9" s="1"/>
  <c r="C26" i="9"/>
  <c r="C28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4" i="7"/>
  <c r="C18" i="3" s="1"/>
  <c r="C16" i="6"/>
  <c r="C12" i="11" l="1"/>
  <c r="C19" i="3" s="1"/>
  <c r="C12" i="3"/>
  <c r="C9" i="7"/>
  <c r="C19" i="7" s="1"/>
  <c r="C11" i="4" s="1"/>
  <c r="C12" i="4" s="1"/>
  <c r="C15" i="4" s="1"/>
  <c r="C19" i="4" s="1"/>
  <c r="C24" i="4" s="1"/>
  <c r="C16" i="12"/>
  <c r="C21" i="3" s="1"/>
  <c r="C27" i="9"/>
  <c r="C29" i="9" s="1"/>
  <c r="C30" i="9" s="1"/>
  <c r="E28" i="9"/>
  <c r="E29" i="9" s="1"/>
  <c r="E30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4" i="3" s="1"/>
</calcChain>
</file>

<file path=xl/sharedStrings.xml><?xml version="1.0" encoding="utf-8"?>
<sst xmlns="http://schemas.openxmlformats.org/spreadsheetml/2006/main" count="425" uniqueCount="183">
  <si>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</si>
  <si>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</si>
  <si>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</si>
  <si>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</si>
  <si>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</si>
  <si>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</si>
  <si>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</si>
  <si>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</si>
  <si>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</si>
  <si>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</si>
  <si>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</si>
  <si>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</si>
  <si>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</si>
  <si>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</si>
  <si>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</si>
  <si>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</si>
  <si>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</si>
  <si>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</si>
  <si>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</si>
  <si>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</si>
  <si>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</si>
  <si>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</si>
  <si>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</si>
  <si>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</si>
  <si>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</si>
  <si>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</si>
  <si>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</si>
  <si>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</si>
  <si>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</si>
  <si>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</si>
  <si>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</si>
  <si>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</si>
  <si>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</si>
  <si>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</si>
  <si>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</si>
  <si>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</si>
  <si>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</si>
  <si>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</si>
  <si>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</si>
  <si>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</si>
  <si>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</si>
  <si>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</si>
  <si>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</si>
  <si>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</si>
  <si>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</si>
  <si>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</si>
  <si>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</si>
  <si>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</si>
  <si>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</si>
  <si>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</si>
  <si>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</si>
  <si>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</si>
  <si>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</si>
  <si>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</si>
  <si>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</si>
  <si>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</si>
  <si>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</si>
  <si>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</si>
  <si>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</si>
  <si>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</si>
  <si>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</si>
  <si>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</si>
  <si>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</si>
  <si>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</si>
  <si>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</si>
  <si>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</si>
  <si>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</si>
  <si>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</si>
  <si>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</si>
  <si>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</si>
  <si>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</si>
  <si>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</si>
  <si>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</si>
  <si>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</si>
  <si>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</si>
  <si>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</si>
  <si>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</si>
  <si>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</si>
  <si>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</si>
  <si>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</si>
  <si>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</si>
  <si>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</si>
  <si>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</si>
  <si>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</si>
  <si>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</si>
  <si>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</si>
  <si>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</si>
  <si>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</si>
  <si>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</si>
  <si>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</si>
  <si>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</si>
  <si>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</si>
  <si>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</si>
  <si>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</si>
  <si>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</si>
  <si>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</si>
  <si>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</si>
  <si>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</si>
  <si>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</si>
  <si>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</si>
  <si>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</si>
  <si>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</si>
  <si>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</si>
  <si>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</si>
  <si>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</si>
  <si>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</si>
  <si>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</si>
  <si>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</si>
  <si>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</si>
  <si>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</si>
  <si>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</si>
  <si>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</si>
  <si>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</si>
  <si>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</si>
  <si>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</si>
  <si>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</si>
  <si>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</si>
  <si>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</si>
  <si>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</si>
  <si>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</si>
  <si>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</si>
  <si>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</si>
  <si>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</si>
  <si>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</si>
  <si>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</si>
  <si>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</si>
  <si>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</si>
  <si>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</si>
  <si>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</si>
  <si>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</si>
  <si>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</si>
  <si>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</si>
  <si>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</si>
  <si>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</si>
  <si>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</si>
  <si>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</si>
  <si>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</si>
  <si>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</si>
  <si>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</si>
  <si>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</si>
  <si>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</si>
  <si>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</si>
  <si>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</si>
  <si>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</si>
  <si>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</si>
  <si>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</si>
  <si>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</si>
  <si>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</si>
  <si>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Betalinger til projekters medfinansiering - ØR - GF Danas Park</t>
  </si>
  <si>
    <t>Betalinger til projekters medfinansiering - ØR - Carlsberg Byen</t>
  </si>
  <si>
    <t>Betalinger til projekters medfinansiering - ØR - Ryparken Håndboldhal</t>
  </si>
  <si>
    <t>Betalinger til projekters medfinansiering - ØR - Lykkebo Skole</t>
  </si>
  <si>
    <t>Betalinger til projekters medfinansiering - ØR - Kulbanevej</t>
  </si>
  <si>
    <t>Betalinger til projekters medfinansiering - ØR - Tagensvej</t>
  </si>
  <si>
    <t>BIR24N Mimersgade</t>
  </si>
  <si>
    <t>Carl Nielsens Alle</t>
  </si>
  <si>
    <t>CSRD</t>
  </si>
  <si>
    <t>GF Vanløse Haveby</t>
  </si>
  <si>
    <t>Grønne veje</t>
  </si>
  <si>
    <t>KV85 Renden</t>
  </si>
  <si>
    <t>NIS 2</t>
  </si>
  <si>
    <t>Strandvænget til Østbanegade</t>
  </si>
  <si>
    <t>Toftevang</t>
  </si>
  <si>
    <t>Byggemodning Grønttorvet</t>
  </si>
  <si>
    <t>Byudvikling Molestien</t>
  </si>
  <si>
    <t>Else Ahlfeldtsgade</t>
  </si>
  <si>
    <t>Kranparken</t>
  </si>
  <si>
    <t>Tromsøgade</t>
  </si>
  <si>
    <t>Øget indbyggerantal</t>
  </si>
  <si>
    <t>Østre Gasværksgade</t>
  </si>
  <si>
    <t>Finansieringsomkostninger Carl Nielsens Alle</t>
  </si>
  <si>
    <t>Finansieringsomkostninger GF Fossgaarden</t>
  </si>
  <si>
    <t>Finansieringsomkostninger GF Zephyr</t>
  </si>
  <si>
    <t>Finansieringsomkostninger Strandboulevarden</t>
  </si>
  <si>
    <t>Harrestrup Å</t>
  </si>
  <si>
    <t>Finansieringsomkostninger U4 Levantkaj</t>
  </si>
  <si>
    <t>Finansieringsomkostninger Amaliehaven</t>
  </si>
  <si>
    <t>Finansieringsomkostninger Else Alfeldts vej</t>
  </si>
  <si>
    <t>Finansieringsomkostninger Gl. Køge Landevej</t>
  </si>
  <si>
    <t>Udviklingsprojekt Harrestrup Å</t>
  </si>
  <si>
    <t>Engangsfradrag som følge af korrigerede oplysninger (§ 49)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</si>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</sst>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7pDBIHVI11jAu8T0ReJ/QFSDCiQ9rTNBBF8z7lFzzK1fuR8xjmL1VHqyHGyt5LErm5NWglM7+TiVfP3BloEX4w==" saltValue="vs5fuIc19NgmXfUDNO/zP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349008960.88912815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tillæg'!C30+'5.2. Varige tillæg'!E30</f>
        <v>6536215.5744080003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-2031057.8600999999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-2854934.4232104416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10134050.422808522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360793234.60303426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17835063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6497044.6198971402</v>
      </c>
      <c r="D19" s="39" t="s">
        <v>31</v>
      </c>
      <c r="E19" s="11"/>
    </row>
    <row r="20" spans="1:5" ht="15" customHeight="1" x14ac:dyDescent="0.25">
      <c r="A20" s="11"/>
      <c r="B20" s="40" t="s">
        <v>182</v>
      </c>
      <c r="C20" s="34">
        <v>-6322306.6593424082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-23123132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38" t="s">
        <v>180</v>
      </c>
      <c r="C23" s="34">
        <v>-2031057</v>
      </c>
      <c r="D23" s="39" t="s">
        <v>31</v>
      </c>
      <c r="E23" s="11"/>
    </row>
    <row r="24" spans="1:5" ht="15" customHeight="1" x14ac:dyDescent="0.25">
      <c r="A24" s="11"/>
      <c r="B24" s="25" t="s">
        <v>4</v>
      </c>
      <c r="C24" s="41">
        <f>SUM(C17:C23)</f>
        <v>353648846.56358898</v>
      </c>
      <c r="D24" s="27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yVRTGq/Jra/olrqh7txFeuAO8+yhwzmeNj7d295BGpC5Q/1iWhmpNyX20VckKi9ciTqwUYF/W4vC2fzeLuwBbw==" saltValue="sLKmJTubVub/S3rM+V58L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4.71093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635247170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3368320.6142880004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10-tillæg'!C19+'5.2. Varige tillæg'!C26+'5.2. Varige tillæg'!E26+'5.3. Engangstillæg'!C31+'5.3. Engangstillæg'!E31</f>
        <v>56591014.021892801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695206504.63618076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653690207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41516297.636180758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41220478</v>
      </c>
      <c r="D18" s="46" t="s">
        <v>31</v>
      </c>
      <c r="E18" s="11"/>
    </row>
    <row r="19" spans="1:5" ht="15" customHeight="1" x14ac:dyDescent="0.25">
      <c r="A19" s="11"/>
      <c r="B19" s="25" t="s">
        <v>140</v>
      </c>
      <c r="C19" s="41">
        <f>C15+C18</f>
        <v>82736775.636180758</v>
      </c>
      <c r="D19" s="27" t="s">
        <v>31</v>
      </c>
      <c r="E19" s="11"/>
    </row>
    <row r="20" spans="1:5" ht="30.75" customHeight="1" x14ac:dyDescent="0.25">
      <c r="A20" s="11"/>
      <c r="B20" s="49" t="s">
        <v>141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100*41220478/(627565167+25990987)</f>
        <v>6.3071057854349268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11.901035891411722</v>
      </c>
      <c r="D24" s="46" t="s">
        <v>144</v>
      </c>
      <c r="E24" s="11"/>
    </row>
    <row r="25" spans="1:5" ht="56.25" customHeight="1" x14ac:dyDescent="0.25">
      <c r="A25" s="11"/>
      <c r="B25" s="49" t="s">
        <v>146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QRh/jqyKCbJuhu1sjMdKkxqvTauQZMDZEL9hatZwdDaUeAcxLIcX4HNMZ8yGOnanwYIHGKV/XXUtN8GWNnhmJQ==" saltValue="nd9VUT+x7MlmJ9qhqwQVI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338595636.94083613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3368320.6142880004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-2758047.4675275176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9803050.8015315402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349008960.88912815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17811881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6633075.1349102687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-6322306.6593424082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-19336195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181</v>
      </c>
      <c r="C23" s="75">
        <v>347795415.36469603</v>
      </c>
      <c r="D23" s="58" t="s">
        <v>31</v>
      </c>
      <c r="E23" s="54"/>
    </row>
    <row r="24" spans="1:5" ht="30" customHeight="1" x14ac:dyDescent="0.25">
      <c r="A24" s="54"/>
      <c r="B24" s="76" t="s">
        <v>135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643D3VLpxMqDSD+2U4FsfggMKg8IeuYLXQ2AMjaEp8IjJy90GkiD9BoCq4mdhl57h8A7yGQX3uKl9B60vua0fg==" saltValue="O83MA/1qvDFfe1kZVV7bz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141887751.96695313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-2837755.0393390628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tillæg'!C26)*(1+'8. Nøgletal'!C9)*(1-'8. Nøgletal'!C19)+'5.6 Anlægsprojekter'!C12-'6. Bortfald'!C12+'7. Tilknyttet virksomhed'!C12</f>
        <v>3696724.2329079998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142746721.16052207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-2854934.4232104416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224880065.72094399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tillæg'!E26)*(1+'8. Nøgletal'!C9)*(1-'8. Nøgletal'!C14)+'5.6 Anlægsprojekter'!E12-'6. Bortfald'!E12+'7. Tilknyttet virksomhed'!E12</f>
        <v>808433.4813999997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225688499.202344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-2854934.4232104416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7af+HVmJTpXDxyTipA0WqANcLBQILX2ZqjaYmGMpSEHp+ePdXw2NiV+M7XtTo44uoM3DAAYNaJreTXs9EO3/yQ==" saltValue="ERsH7ff9tDzOYHK1qab9o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136</v>
      </c>
      <c r="C9" s="33">
        <f>'5.1.a. § 10-tillæg'!E9</f>
        <v>59886.190757020027</v>
      </c>
      <c r="D9" s="46" t="s">
        <v>31</v>
      </c>
      <c r="E9" s="11"/>
    </row>
    <row r="10" spans="1:5" ht="15" customHeight="1" x14ac:dyDescent="0.25">
      <c r="A10" s="11"/>
      <c r="B10" s="94" t="s">
        <v>137</v>
      </c>
      <c r="C10" s="33">
        <f>'5.1.a. § 10-tillæg'!E10</f>
        <v>24786274.83113578</v>
      </c>
      <c r="D10" s="46" t="s">
        <v>31</v>
      </c>
      <c r="E10" s="11"/>
    </row>
    <row r="11" spans="1:5" ht="15" customHeight="1" x14ac:dyDescent="0.25">
      <c r="A11" s="11"/>
      <c r="B11" s="94" t="s">
        <v>138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150</v>
      </c>
      <c r="C12" s="95">
        <v>1487628</v>
      </c>
      <c r="D12" s="46" t="s">
        <v>31</v>
      </c>
      <c r="E12" s="11"/>
    </row>
    <row r="13" spans="1:5" ht="15" customHeight="1" x14ac:dyDescent="0.25">
      <c r="A13" s="11"/>
      <c r="B13" s="94" t="s">
        <v>151</v>
      </c>
      <c r="C13" s="95">
        <v>575871</v>
      </c>
      <c r="D13" s="46" t="s">
        <v>31</v>
      </c>
      <c r="E13" s="11"/>
    </row>
    <row r="14" spans="1:5" ht="15" customHeight="1" x14ac:dyDescent="0.25">
      <c r="A14" s="11"/>
      <c r="B14" s="94" t="s">
        <v>149</v>
      </c>
      <c r="C14" s="95">
        <v>618710</v>
      </c>
      <c r="D14" s="46" t="s">
        <v>31</v>
      </c>
      <c r="E14" s="11"/>
    </row>
    <row r="15" spans="1:5" ht="15" customHeight="1" x14ac:dyDescent="0.25">
      <c r="A15" s="11"/>
      <c r="B15" s="94" t="s">
        <v>152</v>
      </c>
      <c r="C15" s="95">
        <v>516907</v>
      </c>
      <c r="D15" s="46" t="s">
        <v>31</v>
      </c>
      <c r="E15" s="11"/>
    </row>
    <row r="16" spans="1:5" ht="15" customHeight="1" x14ac:dyDescent="0.25">
      <c r="A16" s="11"/>
      <c r="B16" s="94" t="s">
        <v>153</v>
      </c>
      <c r="C16" s="95">
        <v>334712</v>
      </c>
      <c r="D16" s="46" t="s">
        <v>31</v>
      </c>
      <c r="E16" s="11"/>
    </row>
    <row r="17" spans="1:5" ht="15" customHeight="1" x14ac:dyDescent="0.25">
      <c r="A17" s="11"/>
      <c r="B17" s="96" t="s">
        <v>148</v>
      </c>
      <c r="C17" s="95">
        <v>15612499</v>
      </c>
      <c r="D17" s="46" t="s">
        <v>31</v>
      </c>
      <c r="E17" s="11"/>
    </row>
    <row r="18" spans="1:5" ht="15" customHeight="1" x14ac:dyDescent="0.25">
      <c r="A18" s="11"/>
      <c r="B18" s="96" t="s">
        <v>147</v>
      </c>
      <c r="C18" s="95">
        <v>46389</v>
      </c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97">
        <f>SUM(C9:C18)</f>
        <v>44038877.021892801</v>
      </c>
      <c r="D19" s="98" t="s">
        <v>31</v>
      </c>
      <c r="E19" s="11"/>
    </row>
    <row r="20" spans="1:5" ht="15" customHeight="1" x14ac:dyDescent="0.25">
      <c r="A20" s="11"/>
      <c r="B20" s="99"/>
      <c r="C20" s="100"/>
      <c r="D20" s="100"/>
      <c r="E20" s="11"/>
    </row>
    <row r="21" spans="1:5" ht="15" customHeight="1" x14ac:dyDescent="0.25">
      <c r="A21" s="11"/>
      <c r="B21" s="80" t="s">
        <v>39</v>
      </c>
      <c r="C21" s="81"/>
      <c r="D21" s="82"/>
      <c r="E21" s="11"/>
    </row>
    <row r="22" spans="1:5" ht="15" customHeight="1" x14ac:dyDescent="0.25">
      <c r="A22" s="11"/>
      <c r="B22" s="101" t="s">
        <v>49</v>
      </c>
      <c r="C22" s="33">
        <v>17835063</v>
      </c>
      <c r="D22" s="46" t="s">
        <v>31</v>
      </c>
      <c r="E22" s="11"/>
    </row>
    <row r="23" spans="1:5" ht="15" customHeight="1" x14ac:dyDescent="0.25">
      <c r="A23" s="11"/>
      <c r="B23" s="101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97">
        <f>SUM(C22:C23)</f>
        <v>17835063</v>
      </c>
      <c r="D24" s="98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HLAGaanJ8VKFEnyie/kIx/5YoxJtbnmE8EkKqIOOJcT3Oyh+27VLN2MMxTRfOewaf+sE6utVqlP0v68SfzAAxw==" saltValue="Yd8QUQk3fPC1C8k9hEiNvA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125</v>
      </c>
      <c r="C8" s="103" t="s">
        <v>100</v>
      </c>
      <c r="D8" s="104" t="s">
        <v>101</v>
      </c>
      <c r="E8" s="104" t="s">
        <v>102</v>
      </c>
      <c r="F8" s="27"/>
      <c r="G8" s="11"/>
    </row>
    <row r="9" spans="1:7" ht="15" customHeight="1" x14ac:dyDescent="0.25">
      <c r="A9" s="11"/>
      <c r="B9" s="94" t="s">
        <v>136</v>
      </c>
      <c r="C9" s="33">
        <v>829599.80924297997</v>
      </c>
      <c r="D9" s="33">
        <v>889486</v>
      </c>
      <c r="E9" s="33">
        <f>MAX(D9-C9,0)</f>
        <v>59886.190757020027</v>
      </c>
      <c r="F9" s="46" t="s">
        <v>31</v>
      </c>
      <c r="G9" s="11"/>
    </row>
    <row r="10" spans="1:7" ht="40.5" customHeight="1" x14ac:dyDescent="0.25">
      <c r="A10" s="11"/>
      <c r="B10" s="94" t="s">
        <v>137</v>
      </c>
      <c r="C10" s="33">
        <v>264571810.16886422</v>
      </c>
      <c r="D10" s="33">
        <v>289358085</v>
      </c>
      <c r="E10" s="33">
        <f t="shared" ref="E10:E19" si="0">MAX(D10-C10,0)</f>
        <v>24786274.83113578</v>
      </c>
      <c r="F10" s="46" t="s">
        <v>31</v>
      </c>
      <c r="G10" s="11"/>
    </row>
    <row r="11" spans="1:7" ht="15" customHeight="1" x14ac:dyDescent="0.25">
      <c r="A11" s="11"/>
      <c r="B11" s="94" t="s">
        <v>138</v>
      </c>
      <c r="C11" s="33">
        <v>6955549.53065689</v>
      </c>
      <c r="D11" s="33">
        <v>4192095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49" t="s">
        <v>103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5"/>
      <c r="C22" s="100"/>
      <c r="D22" s="100"/>
      <c r="E22" s="100"/>
      <c r="F22" s="100"/>
      <c r="G22" s="11"/>
    </row>
    <row r="23" spans="1:7" ht="15" customHeight="1" x14ac:dyDescent="0.25">
      <c r="A23" s="11"/>
      <c r="B23" s="105"/>
      <c r="C23" s="100"/>
      <c r="D23" s="100"/>
      <c r="E23" s="100"/>
      <c r="F23" s="100"/>
      <c r="G23" s="11"/>
    </row>
  </sheetData>
  <sheetProtection algorithmName="SHA-512" hashValue="Z02j3vNQxlu1enB4G1+w4eG37ssjPbzafBAGL9GisrsQ8Sq9DOHOZ9fWEKPQon0cLPCNLxsNUD8r5q3yrt7aQg==" saltValue="Q6HlhM4h+fssoLK615+zG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32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154</v>
      </c>
      <c r="C10" s="33">
        <v>0</v>
      </c>
      <c r="D10" s="46" t="s">
        <v>31</v>
      </c>
      <c r="E10" s="33">
        <v>340216</v>
      </c>
      <c r="F10" s="46" t="s">
        <v>31</v>
      </c>
      <c r="G10" s="11"/>
    </row>
    <row r="11" spans="1:7" ht="15" customHeight="1" x14ac:dyDescent="0.25">
      <c r="A11" s="11"/>
      <c r="B11" s="109" t="s">
        <v>155</v>
      </c>
      <c r="C11" s="33">
        <v>0</v>
      </c>
      <c r="D11" s="46" t="s">
        <v>31</v>
      </c>
      <c r="E11" s="33">
        <v>4226</v>
      </c>
      <c r="F11" s="46" t="s">
        <v>31</v>
      </c>
      <c r="G11" s="11"/>
    </row>
    <row r="12" spans="1:7" ht="15" customHeight="1" x14ac:dyDescent="0.25">
      <c r="A12" s="11"/>
      <c r="B12" s="109" t="s">
        <v>156</v>
      </c>
      <c r="C12" s="33">
        <v>486433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09" t="s">
        <v>157</v>
      </c>
      <c r="C13" s="33">
        <v>0</v>
      </c>
      <c r="D13" s="46" t="s">
        <v>31</v>
      </c>
      <c r="E13" s="33">
        <v>731839</v>
      </c>
      <c r="F13" s="46" t="s">
        <v>31</v>
      </c>
      <c r="G13" s="11"/>
    </row>
    <row r="14" spans="1:7" ht="15" customHeight="1" x14ac:dyDescent="0.25">
      <c r="A14" s="11"/>
      <c r="B14" s="109" t="s">
        <v>158</v>
      </c>
      <c r="C14" s="33">
        <v>212288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09" t="s">
        <v>159</v>
      </c>
      <c r="C15" s="33">
        <v>0</v>
      </c>
      <c r="D15" s="46" t="s">
        <v>31</v>
      </c>
      <c r="E15" s="33">
        <v>15153</v>
      </c>
      <c r="F15" s="46" t="s">
        <v>31</v>
      </c>
      <c r="G15" s="11"/>
    </row>
    <row r="16" spans="1:7" ht="15" customHeight="1" x14ac:dyDescent="0.25">
      <c r="A16" s="11"/>
      <c r="B16" s="109" t="s">
        <v>160</v>
      </c>
      <c r="C16" s="33">
        <v>1804992</v>
      </c>
      <c r="D16" s="46" t="s">
        <v>31</v>
      </c>
      <c r="E16" s="33">
        <v>0</v>
      </c>
      <c r="F16" s="46" t="s">
        <v>31</v>
      </c>
      <c r="G16" s="11"/>
    </row>
    <row r="17" spans="1:7" ht="15" customHeight="1" x14ac:dyDescent="0.25">
      <c r="A17" s="11"/>
      <c r="B17" s="109" t="s">
        <v>161</v>
      </c>
      <c r="C17" s="33">
        <v>0</v>
      </c>
      <c r="D17" s="46" t="s">
        <v>31</v>
      </c>
      <c r="E17" s="33">
        <v>582375</v>
      </c>
      <c r="F17" s="46" t="s">
        <v>31</v>
      </c>
      <c r="G17" s="11"/>
    </row>
    <row r="18" spans="1:7" ht="15" customHeight="1" x14ac:dyDescent="0.25">
      <c r="A18" s="11"/>
      <c r="B18" s="109" t="s">
        <v>162</v>
      </c>
      <c r="C18" s="33">
        <v>0</v>
      </c>
      <c r="D18" s="46" t="s">
        <v>31</v>
      </c>
      <c r="E18" s="33">
        <v>222907</v>
      </c>
      <c r="F18" s="46" t="s">
        <v>31</v>
      </c>
      <c r="G18" s="11"/>
    </row>
    <row r="19" spans="1:7" ht="15" customHeight="1" x14ac:dyDescent="0.25">
      <c r="A19" s="11"/>
      <c r="B19" s="109" t="s">
        <v>163</v>
      </c>
      <c r="C19" s="33">
        <v>0</v>
      </c>
      <c r="D19" s="46" t="s">
        <v>31</v>
      </c>
      <c r="E19" s="33">
        <v>224950</v>
      </c>
      <c r="F19" s="46" t="s">
        <v>31</v>
      </c>
      <c r="G19" s="11"/>
    </row>
    <row r="20" spans="1:7" ht="15" customHeight="1" x14ac:dyDescent="0.25">
      <c r="A20" s="11"/>
      <c r="B20" s="109" t="s">
        <v>164</v>
      </c>
      <c r="C20" s="33">
        <v>0</v>
      </c>
      <c r="D20" s="46" t="s">
        <v>31</v>
      </c>
      <c r="E20" s="33">
        <v>290741</v>
      </c>
      <c r="F20" s="46" t="s">
        <v>31</v>
      </c>
      <c r="G20" s="11"/>
    </row>
    <row r="21" spans="1:7" ht="15" customHeight="1" x14ac:dyDescent="0.25">
      <c r="A21" s="11"/>
      <c r="B21" s="109" t="s">
        <v>165</v>
      </c>
      <c r="C21" s="33">
        <v>0</v>
      </c>
      <c r="D21" s="46" t="s">
        <v>31</v>
      </c>
      <c r="E21" s="33">
        <v>5136</v>
      </c>
      <c r="F21" s="46" t="s">
        <v>31</v>
      </c>
      <c r="G21" s="11"/>
    </row>
    <row r="22" spans="1:7" ht="15" customHeight="1" x14ac:dyDescent="0.25">
      <c r="A22" s="11"/>
      <c r="B22" s="109" t="s">
        <v>166</v>
      </c>
      <c r="C22" s="33">
        <v>0</v>
      </c>
      <c r="D22" s="46" t="s">
        <v>31</v>
      </c>
      <c r="E22" s="33">
        <v>266396</v>
      </c>
      <c r="F22" s="46" t="s">
        <v>31</v>
      </c>
      <c r="G22" s="11"/>
    </row>
    <row r="23" spans="1:7" ht="15" customHeight="1" x14ac:dyDescent="0.25">
      <c r="A23" s="11"/>
      <c r="B23" s="109" t="s">
        <v>167</v>
      </c>
      <c r="C23" s="33">
        <v>0</v>
      </c>
      <c r="D23" s="46" t="s">
        <v>31</v>
      </c>
      <c r="E23" s="33">
        <v>35623</v>
      </c>
      <c r="F23" s="46" t="s">
        <v>31</v>
      </c>
      <c r="G23" s="11"/>
    </row>
    <row r="24" spans="1:7" ht="15" customHeight="1" x14ac:dyDescent="0.25">
      <c r="A24" s="11"/>
      <c r="B24" s="109" t="s">
        <v>168</v>
      </c>
      <c r="C24" s="33">
        <v>1162501</v>
      </c>
      <c r="D24" s="46" t="s">
        <v>31</v>
      </c>
      <c r="E24" s="33">
        <v>0</v>
      </c>
      <c r="F24" s="46" t="s">
        <v>31</v>
      </c>
      <c r="G24" s="11"/>
    </row>
    <row r="25" spans="1:7" ht="15" customHeight="1" x14ac:dyDescent="0.25">
      <c r="A25" s="11"/>
      <c r="B25" s="109" t="s">
        <v>169</v>
      </c>
      <c r="C25" s="33">
        <v>0</v>
      </c>
      <c r="D25" s="46" t="s">
        <v>31</v>
      </c>
      <c r="E25" s="33">
        <v>40173</v>
      </c>
      <c r="F25" s="46" t="s">
        <v>31</v>
      </c>
      <c r="G25" s="11"/>
    </row>
    <row r="26" spans="1:7" ht="15" customHeight="1" x14ac:dyDescent="0.25">
      <c r="A26" s="11"/>
      <c r="B26" s="25" t="s">
        <v>104</v>
      </c>
      <c r="C26" s="97">
        <f>SUM(C10:C25)</f>
        <v>3666214</v>
      </c>
      <c r="D26" s="98" t="s">
        <v>31</v>
      </c>
      <c r="E26" s="97">
        <f>SUM(E10:E25)</f>
        <v>2759735</v>
      </c>
      <c r="F26" s="98" t="s">
        <v>31</v>
      </c>
      <c r="G26" s="11"/>
    </row>
    <row r="27" spans="1:7" ht="15" customHeight="1" x14ac:dyDescent="0.25">
      <c r="A27" s="11"/>
      <c r="B27" s="109" t="s">
        <v>35</v>
      </c>
      <c r="C27" s="33">
        <f>-C26*'8. Nøgletal'!C23</f>
        <v>0</v>
      </c>
      <c r="D27" s="46" t="s">
        <v>31</v>
      </c>
      <c r="E27" s="33">
        <f>-E26*'8. Nøgletal'!C23</f>
        <v>0</v>
      </c>
      <c r="F27" s="46" t="s">
        <v>31</v>
      </c>
      <c r="G27" s="11"/>
    </row>
    <row r="28" spans="1:7" ht="15" customHeight="1" x14ac:dyDescent="0.25">
      <c r="A28" s="11"/>
      <c r="B28" s="109" t="s">
        <v>36</v>
      </c>
      <c r="C28" s="33">
        <f>-C26*'8. Nøgletal'!C19</f>
        <v>-73324.28</v>
      </c>
      <c r="D28" s="46" t="s">
        <v>31</v>
      </c>
      <c r="E28" s="33">
        <f>-E26*'8. Nøgletal'!C14</f>
        <v>0</v>
      </c>
      <c r="F28" s="46" t="s">
        <v>31</v>
      </c>
      <c r="G28" s="11"/>
    </row>
    <row r="29" spans="1:7" ht="15" customHeight="1" x14ac:dyDescent="0.25">
      <c r="A29" s="11"/>
      <c r="B29" s="109" t="s">
        <v>37</v>
      </c>
      <c r="C29" s="33">
        <f>SUM(C26:C28)*'8. Nøgletal'!C9</f>
        <v>103834.512908</v>
      </c>
      <c r="D29" s="46" t="s">
        <v>31</v>
      </c>
      <c r="E29" s="33">
        <f>SUM(E26:E28)*'8. Nøgletal'!C9</f>
        <v>79756.341499999995</v>
      </c>
      <c r="F29" s="46" t="s">
        <v>31</v>
      </c>
      <c r="G29" s="11"/>
    </row>
    <row r="30" spans="1:7" ht="26.25" customHeight="1" x14ac:dyDescent="0.25">
      <c r="A30" s="11"/>
      <c r="B30" s="102" t="s">
        <v>105</v>
      </c>
      <c r="C30" s="97">
        <f>SUM(C26:C29)</f>
        <v>3696724.2329080002</v>
      </c>
      <c r="D30" s="98" t="s">
        <v>31</v>
      </c>
      <c r="E30" s="97">
        <f>SUM(E26:E29)</f>
        <v>2839491.3415000001</v>
      </c>
      <c r="F30" s="98" t="s">
        <v>31</v>
      </c>
      <c r="G30" s="11"/>
    </row>
    <row r="31" spans="1:7" ht="15" customHeight="1" x14ac:dyDescent="0.25">
      <c r="A31" s="11"/>
      <c r="B31" s="11"/>
      <c r="C31" s="11"/>
      <c r="D31" s="11"/>
      <c r="E31" s="11"/>
      <c r="F31" s="11"/>
      <c r="G31" s="11"/>
    </row>
    <row r="32" spans="1:7" ht="15" customHeight="1" x14ac:dyDescent="0.25">
      <c r="A32" s="11"/>
      <c r="B32" s="11"/>
      <c r="C32" s="11"/>
      <c r="D32" s="11"/>
      <c r="E32" s="11"/>
      <c r="F32" s="11"/>
      <c r="G32" s="11"/>
    </row>
  </sheetData>
  <sheetProtection algorithmName="SHA-512" hashValue="1bBJfZWau6TI10rP0XSlqe2jNWW6EnlJ1UrMu67oSFPoHO6bmhfrbf5ObH+9uKpRvdwt9KX9Hu1fv6fDxUfnIQ==" saltValue="i+iId3l0RJmbsRkEtip2h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3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154</v>
      </c>
      <c r="C10" s="33">
        <v>0</v>
      </c>
      <c r="D10" s="46" t="s">
        <v>31</v>
      </c>
      <c r="E10" s="33">
        <v>193600</v>
      </c>
      <c r="F10" s="46" t="s">
        <v>31</v>
      </c>
      <c r="G10" s="11"/>
    </row>
    <row r="11" spans="1:7" ht="15" customHeight="1" x14ac:dyDescent="0.25">
      <c r="A11" s="11"/>
      <c r="B11" s="109" t="s">
        <v>155</v>
      </c>
      <c r="C11" s="33">
        <v>0</v>
      </c>
      <c r="D11" s="46" t="s">
        <v>31</v>
      </c>
      <c r="E11" s="33">
        <v>4548</v>
      </c>
      <c r="F11" s="46" t="s">
        <v>31</v>
      </c>
      <c r="G11" s="11"/>
    </row>
    <row r="12" spans="1:7" ht="15" customHeight="1" x14ac:dyDescent="0.25">
      <c r="A12" s="11"/>
      <c r="B12" s="109" t="s">
        <v>170</v>
      </c>
      <c r="C12" s="33">
        <v>0</v>
      </c>
      <c r="D12" s="46" t="s">
        <v>31</v>
      </c>
      <c r="E12" s="33">
        <v>193851</v>
      </c>
      <c r="F12" s="46" t="s">
        <v>31</v>
      </c>
      <c r="G12" s="11"/>
    </row>
    <row r="13" spans="1:7" ht="15" customHeight="1" x14ac:dyDescent="0.25">
      <c r="A13" s="11"/>
      <c r="B13" s="109" t="s">
        <v>171</v>
      </c>
      <c r="C13" s="33">
        <v>0</v>
      </c>
      <c r="D13" s="46" t="s">
        <v>31</v>
      </c>
      <c r="E13" s="33">
        <v>328742</v>
      </c>
      <c r="F13" s="46" t="s">
        <v>31</v>
      </c>
      <c r="G13" s="11"/>
    </row>
    <row r="14" spans="1:7" ht="15" customHeight="1" x14ac:dyDescent="0.25">
      <c r="A14" s="11"/>
      <c r="B14" s="109" t="s">
        <v>172</v>
      </c>
      <c r="C14" s="33">
        <v>0</v>
      </c>
      <c r="D14" s="46" t="s">
        <v>31</v>
      </c>
      <c r="E14" s="33">
        <v>4412</v>
      </c>
      <c r="F14" s="46" t="s">
        <v>31</v>
      </c>
      <c r="G14" s="11"/>
    </row>
    <row r="15" spans="1:7" ht="15" customHeight="1" x14ac:dyDescent="0.25">
      <c r="A15" s="11"/>
      <c r="B15" s="109" t="s">
        <v>173</v>
      </c>
      <c r="C15" s="33">
        <v>0</v>
      </c>
      <c r="D15" s="46" t="s">
        <v>31</v>
      </c>
      <c r="E15" s="33">
        <v>8517</v>
      </c>
      <c r="F15" s="46" t="s">
        <v>31</v>
      </c>
      <c r="G15" s="11"/>
    </row>
    <row r="16" spans="1:7" ht="15" customHeight="1" x14ac:dyDescent="0.25">
      <c r="A16" s="11"/>
      <c r="B16" s="109" t="s">
        <v>157</v>
      </c>
      <c r="C16" s="33">
        <v>0</v>
      </c>
      <c r="D16" s="46" t="s">
        <v>31</v>
      </c>
      <c r="E16" s="33">
        <v>525080</v>
      </c>
      <c r="F16" s="46" t="s">
        <v>31</v>
      </c>
      <c r="G16" s="11"/>
    </row>
    <row r="17" spans="1:7" ht="15" customHeight="1" x14ac:dyDescent="0.25">
      <c r="A17" s="11"/>
      <c r="B17" s="109" t="s">
        <v>174</v>
      </c>
      <c r="C17" s="33">
        <v>2445622</v>
      </c>
      <c r="D17" s="46" t="s">
        <v>31</v>
      </c>
      <c r="E17" s="33">
        <v>0</v>
      </c>
      <c r="F17" s="46" t="s">
        <v>31</v>
      </c>
      <c r="G17" s="11"/>
    </row>
    <row r="18" spans="1:7" ht="15" customHeight="1" x14ac:dyDescent="0.25">
      <c r="A18" s="11"/>
      <c r="B18" s="109" t="s">
        <v>159</v>
      </c>
      <c r="C18" s="33">
        <v>0</v>
      </c>
      <c r="D18" s="46" t="s">
        <v>31</v>
      </c>
      <c r="E18" s="33">
        <v>16308</v>
      </c>
      <c r="F18" s="46" t="s">
        <v>31</v>
      </c>
      <c r="G18" s="11"/>
    </row>
    <row r="19" spans="1:7" ht="15" customHeight="1" x14ac:dyDescent="0.25">
      <c r="A19" s="11"/>
      <c r="B19" s="109" t="s">
        <v>161</v>
      </c>
      <c r="C19" s="33">
        <v>0</v>
      </c>
      <c r="D19" s="46" t="s">
        <v>31</v>
      </c>
      <c r="E19" s="33">
        <v>626765</v>
      </c>
      <c r="F19" s="46" t="s">
        <v>31</v>
      </c>
      <c r="G19" s="11"/>
    </row>
    <row r="20" spans="1:7" ht="15" customHeight="1" x14ac:dyDescent="0.25">
      <c r="A20" s="11"/>
      <c r="B20" s="109" t="s">
        <v>162</v>
      </c>
      <c r="C20" s="33">
        <v>0</v>
      </c>
      <c r="D20" s="46" t="s">
        <v>31</v>
      </c>
      <c r="E20" s="33">
        <v>159931</v>
      </c>
      <c r="F20" s="46" t="s">
        <v>31</v>
      </c>
      <c r="G20" s="11"/>
    </row>
    <row r="21" spans="1:7" ht="15" customHeight="1" x14ac:dyDescent="0.25">
      <c r="A21" s="11"/>
      <c r="B21" s="109" t="s">
        <v>175</v>
      </c>
      <c r="C21" s="33">
        <v>0</v>
      </c>
      <c r="D21" s="46" t="s">
        <v>31</v>
      </c>
      <c r="E21" s="33">
        <v>729641</v>
      </c>
      <c r="F21" s="46" t="s">
        <v>31</v>
      </c>
      <c r="G21" s="11"/>
    </row>
    <row r="22" spans="1:7" ht="15" customHeight="1" x14ac:dyDescent="0.25">
      <c r="A22" s="11"/>
      <c r="B22" s="109" t="s">
        <v>163</v>
      </c>
      <c r="C22" s="33">
        <v>0</v>
      </c>
      <c r="D22" s="46" t="s">
        <v>31</v>
      </c>
      <c r="E22" s="33">
        <v>161397</v>
      </c>
      <c r="F22" s="46" t="s">
        <v>31</v>
      </c>
      <c r="G22" s="11"/>
    </row>
    <row r="23" spans="1:7" ht="15" customHeight="1" x14ac:dyDescent="0.25">
      <c r="A23" s="11"/>
      <c r="B23" s="109" t="s">
        <v>164</v>
      </c>
      <c r="C23" s="33">
        <v>0</v>
      </c>
      <c r="D23" s="46" t="s">
        <v>31</v>
      </c>
      <c r="E23" s="33">
        <v>312901</v>
      </c>
      <c r="F23" s="46" t="s">
        <v>31</v>
      </c>
      <c r="G23" s="11"/>
    </row>
    <row r="24" spans="1:7" ht="15" customHeight="1" x14ac:dyDescent="0.25">
      <c r="A24" s="11"/>
      <c r="B24" s="109" t="s">
        <v>165</v>
      </c>
      <c r="C24" s="33">
        <v>0</v>
      </c>
      <c r="D24" s="46" t="s">
        <v>31</v>
      </c>
      <c r="E24" s="33">
        <v>5528</v>
      </c>
      <c r="F24" s="46" t="s">
        <v>31</v>
      </c>
      <c r="G24" s="11"/>
    </row>
    <row r="25" spans="1:7" ht="15" customHeight="1" x14ac:dyDescent="0.25">
      <c r="A25" s="11"/>
      <c r="B25" s="109" t="s">
        <v>176</v>
      </c>
      <c r="C25" s="33">
        <v>0</v>
      </c>
      <c r="D25" s="46" t="s">
        <v>31</v>
      </c>
      <c r="E25" s="33">
        <v>62987</v>
      </c>
      <c r="F25" s="46" t="s">
        <v>31</v>
      </c>
      <c r="G25" s="11"/>
    </row>
    <row r="26" spans="1:7" ht="15" customHeight="1" x14ac:dyDescent="0.25">
      <c r="A26" s="11"/>
      <c r="B26" s="109" t="s">
        <v>177</v>
      </c>
      <c r="C26" s="33">
        <v>0</v>
      </c>
      <c r="D26" s="46" t="s">
        <v>31</v>
      </c>
      <c r="E26" s="33">
        <v>33616</v>
      </c>
      <c r="F26" s="46" t="s">
        <v>31</v>
      </c>
      <c r="G26" s="11"/>
    </row>
    <row r="27" spans="1:7" ht="15" customHeight="1" x14ac:dyDescent="0.25">
      <c r="A27" s="11"/>
      <c r="B27" s="109" t="s">
        <v>178</v>
      </c>
      <c r="C27" s="33">
        <v>0</v>
      </c>
      <c r="D27" s="46" t="s">
        <v>31</v>
      </c>
      <c r="E27" s="33">
        <v>67339</v>
      </c>
      <c r="F27" s="46" t="s">
        <v>31</v>
      </c>
      <c r="G27" s="11"/>
    </row>
    <row r="28" spans="1:7" ht="15" customHeight="1" x14ac:dyDescent="0.25">
      <c r="A28" s="11"/>
      <c r="B28" s="109" t="s">
        <v>166</v>
      </c>
      <c r="C28" s="33">
        <v>0</v>
      </c>
      <c r="D28" s="46" t="s">
        <v>31</v>
      </c>
      <c r="E28" s="33">
        <v>163829</v>
      </c>
      <c r="F28" s="46" t="s">
        <v>31</v>
      </c>
      <c r="G28" s="11"/>
    </row>
    <row r="29" spans="1:7" ht="15" customHeight="1" x14ac:dyDescent="0.25">
      <c r="A29" s="11"/>
      <c r="B29" s="109" t="s">
        <v>167</v>
      </c>
      <c r="C29" s="33">
        <v>0</v>
      </c>
      <c r="D29" s="46" t="s">
        <v>31</v>
      </c>
      <c r="E29" s="33">
        <v>38339</v>
      </c>
      <c r="F29" s="46" t="s">
        <v>31</v>
      </c>
      <c r="G29" s="11"/>
    </row>
    <row r="30" spans="1:7" ht="15" customHeight="1" x14ac:dyDescent="0.25">
      <c r="A30" s="11"/>
      <c r="B30" s="109" t="s">
        <v>169</v>
      </c>
      <c r="C30" s="33">
        <v>0</v>
      </c>
      <c r="D30" s="46" t="s">
        <v>31</v>
      </c>
      <c r="E30" s="33">
        <v>43235</v>
      </c>
      <c r="F30" s="46" t="s">
        <v>31</v>
      </c>
      <c r="G30" s="11"/>
    </row>
    <row r="31" spans="1:7" ht="15" customHeight="1" x14ac:dyDescent="0.25">
      <c r="A31" s="11"/>
      <c r="B31" s="25" t="s">
        <v>106</v>
      </c>
      <c r="C31" s="97">
        <f>SUM(C10:C30)</f>
        <v>2445622</v>
      </c>
      <c r="D31" s="98" t="s">
        <v>31</v>
      </c>
      <c r="E31" s="97">
        <f>SUM(E10:E30)</f>
        <v>3680566</v>
      </c>
      <c r="F31" s="98" t="s">
        <v>31</v>
      </c>
      <c r="G31" s="11"/>
    </row>
    <row r="32" spans="1:7" ht="15" customHeight="1" x14ac:dyDescent="0.25">
      <c r="A32" s="11"/>
      <c r="B32" s="11"/>
      <c r="C32" s="11"/>
      <c r="D32" s="11"/>
      <c r="E32" s="11"/>
      <c r="F32" s="11"/>
      <c r="G32" s="11"/>
    </row>
    <row r="33" spans="1:7" ht="15" customHeight="1" x14ac:dyDescent="0.25">
      <c r="A33" s="11"/>
      <c r="B33" s="110"/>
      <c r="C33" s="110"/>
      <c r="D33" s="110"/>
      <c r="E33" s="110"/>
      <c r="F33" s="110"/>
      <c r="G33" s="11"/>
    </row>
  </sheetData>
  <sheetProtection algorithmName="SHA-512" hashValue="d1WroXXr8Qaiue90YMYouFKonChyUv4wMEQ71tA7Tn45Ks5fq0ul60XYxb3AmrG8YZsFO7L1QCQxmwHyvKeJig==" saltValue="au5w2mHxOtqCxaj8JsfUx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1" t="s">
        <v>108</v>
      </c>
      <c r="C9" s="33">
        <v>6262438</v>
      </c>
      <c r="D9" s="46" t="s">
        <v>31</v>
      </c>
      <c r="E9" s="11"/>
    </row>
    <row r="10" spans="1:5" ht="15" customHeight="1" x14ac:dyDescent="0.25">
      <c r="A10" s="11"/>
      <c r="B10" s="112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2" t="s">
        <v>44</v>
      </c>
      <c r="C11" s="33">
        <f>-C9*'8. Nøgletal'!C19</f>
        <v>-125248.76000000001</v>
      </c>
      <c r="D11" s="46" t="s">
        <v>31</v>
      </c>
      <c r="E11" s="11"/>
    </row>
    <row r="12" spans="1:5" ht="26.25" customHeight="1" x14ac:dyDescent="0.25">
      <c r="A12" s="11"/>
      <c r="B12" s="113" t="s">
        <v>109</v>
      </c>
      <c r="C12" s="97">
        <f>SUM(C9:C11)*(1+'8. Nøgletal'!C9)*(1+'8. Nøgletal'!C10)</f>
        <v>6497044.6198971402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oNm4eL1x4LHbSsyQ8Gk1yCqe76c2LeNtNMFyIV7cNrNR8v7L1SE2GKLSSVi/j8awDYV7zudt59XHUBblqqPC9w==" saltValue="uje/4QvWIRtl2VwyBN2Xk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4" t="s">
        <v>111</v>
      </c>
      <c r="C9" s="115">
        <v>11526547</v>
      </c>
      <c r="D9" s="114" t="s">
        <v>31</v>
      </c>
      <c r="E9" s="11"/>
    </row>
    <row r="10" spans="1:5" ht="14.25" customHeight="1" x14ac:dyDescent="0.25">
      <c r="A10" s="11"/>
      <c r="B10" s="44" t="s">
        <v>112</v>
      </c>
      <c r="C10" s="29">
        <v>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-11526547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4" t="s">
        <v>139</v>
      </c>
      <c r="C13" s="115">
        <v>17910977</v>
      </c>
      <c r="D13" s="114" t="s">
        <v>31</v>
      </c>
      <c r="E13" s="11"/>
    </row>
    <row r="14" spans="1:5" ht="14.25" customHeight="1" x14ac:dyDescent="0.25">
      <c r="A14" s="11"/>
      <c r="B14" s="44" t="s">
        <v>113</v>
      </c>
      <c r="C14" s="29">
        <v>6314392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-11596585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-23123132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Ol1hstSag8JUC6ypjESUEh8THAuI2/4j3j7UCL2zWMz0WFdSWF6RTSTP92vPePRNmHRrDxsLPBxDjJntGRRbQg==" saltValue="Le6/1/aHn8ckyQ7J8OUZ4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6" t="s">
        <v>63</v>
      </c>
      <c r="C9" s="117" t="s">
        <v>65</v>
      </c>
      <c r="D9" s="118"/>
      <c r="E9" s="117" t="s">
        <v>64</v>
      </c>
      <c r="F9" s="118"/>
      <c r="G9" s="117" t="s">
        <v>66</v>
      </c>
      <c r="H9" s="118"/>
      <c r="I9" s="11"/>
    </row>
    <row r="10" spans="1:9" ht="15" customHeight="1" x14ac:dyDescent="0.25">
      <c r="A10" s="11"/>
      <c r="B10" s="111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Ixw/wRqYPgzkrU609lreeZX9U0CBo/xWcqjT+AdWjif5AHc94+ixRIIM1154R6RfxIzQ8t7GPPuvchRRxCm67w==" saltValue="JzSDn5c3iN9J+p0DhBJA4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71</v>
      </c>
      <c r="C9" s="120" t="s">
        <v>53</v>
      </c>
      <c r="D9" s="121"/>
      <c r="E9" s="120" t="s">
        <v>54</v>
      </c>
      <c r="F9" s="121"/>
      <c r="G9" s="11"/>
    </row>
    <row r="10" spans="1:7" ht="15" customHeight="1" x14ac:dyDescent="0.25">
      <c r="A10" s="11"/>
      <c r="B10" s="122" t="s">
        <v>179</v>
      </c>
      <c r="C10" s="33">
        <v>0</v>
      </c>
      <c r="D10" s="46" t="s">
        <v>31</v>
      </c>
      <c r="E10" s="33">
        <v>1974009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1974009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2031057.8600999999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0"/>
      <c r="C14" s="110"/>
      <c r="D14" s="110"/>
      <c r="E14" s="110"/>
      <c r="F14" s="110"/>
      <c r="G14" s="11"/>
    </row>
  </sheetData>
  <sheetProtection algorithmName="SHA-512" hashValue="zCv+ZvwzuqoVeDd7ISY0BRLeQMhspinnjhnL3r3QFCzm1/I8B44GSmRg4KTiAAUpj6GrW79AEKfPNwX3xg8W5w==" saltValue="v1297nKVdY9jMyjFNalQM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74</v>
      </c>
      <c r="C9" s="123" t="s">
        <v>53</v>
      </c>
      <c r="D9" s="108"/>
      <c r="E9" s="123" t="s">
        <v>54</v>
      </c>
      <c r="F9" s="108"/>
      <c r="G9" s="11"/>
    </row>
    <row r="10" spans="1:7" ht="26.25" customHeight="1" x14ac:dyDescent="0.25">
      <c r="A10" s="11"/>
      <c r="B10" s="124" t="s">
        <v>132</v>
      </c>
      <c r="C10" s="125"/>
      <c r="D10" s="126" t="s">
        <v>31</v>
      </c>
      <c r="E10" s="125"/>
      <c r="F10" s="126" t="s">
        <v>31</v>
      </c>
      <c r="G10" s="11"/>
    </row>
    <row r="11" spans="1:7" ht="26.25" customHeight="1" x14ac:dyDescent="0.25">
      <c r="A11" s="11"/>
      <c r="B11" s="127" t="s">
        <v>133</v>
      </c>
      <c r="C11" s="128">
        <f>SUM(C10:C10)</f>
        <v>0</v>
      </c>
      <c r="D11" s="129" t="s">
        <v>31</v>
      </c>
      <c r="E11" s="128">
        <f>SUM(E10:E10)</f>
        <v>0</v>
      </c>
      <c r="F11" s="129" t="s">
        <v>31</v>
      </c>
      <c r="G11" s="11"/>
    </row>
    <row r="12" spans="1:7" ht="26.25" customHeight="1" x14ac:dyDescent="0.25">
      <c r="A12" s="11"/>
      <c r="B12" s="127" t="s">
        <v>117</v>
      </c>
      <c r="C12" s="128">
        <f>C11*(1+'8. Nøgletal'!C9)</f>
        <v>0</v>
      </c>
      <c r="D12" s="129" t="s">
        <v>31</v>
      </c>
      <c r="E12" s="128">
        <f>E11*(1+'8. Nøgletal'!C9)</f>
        <v>0</v>
      </c>
      <c r="F12" s="129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Ur9S4IRFkw98Tfu+TgvYA3nE4581NkHoB6SBtrBDTKZDoQdzYt43BB3d4AVvQVl3SsvFkWbdy9aBs+2weEeu7w==" saltValue="O8Jq+hrThx6Y/W7pkAatI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0" t="s">
        <v>76</v>
      </c>
      <c r="C9" s="4">
        <v>2.8899999999999999E-2</v>
      </c>
      <c r="D9" s="22"/>
    </row>
    <row r="10" spans="1:4" ht="15" customHeight="1" x14ac:dyDescent="0.25">
      <c r="A10" s="11"/>
      <c r="B10" s="130" t="s">
        <v>118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0" t="s">
        <v>78</v>
      </c>
      <c r="C14" s="5">
        <v>0</v>
      </c>
      <c r="D14" s="22"/>
    </row>
    <row r="15" spans="1:4" ht="15" customHeight="1" x14ac:dyDescent="0.25">
      <c r="A15" s="11"/>
      <c r="B15" s="130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0</v>
      </c>
      <c r="D23" s="22"/>
    </row>
    <row r="24" spans="1:4" ht="15" customHeight="1" x14ac:dyDescent="0.25">
      <c r="A24" s="11"/>
      <c r="B24" s="44" t="s">
        <v>120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CMp3C1Owz8Jkjsjdsv4oa0Y6JggMGkKT2SHHwSmy75u15qTCM0bqvf83JT8EhuezswNU9L1dBLnvhmWVSZnvOQ==" saltValue="vsmK7NqZC5QMgRme1XWCa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2026-10-01T09:20:53Z</dcterms:modified>
</cp:coreProperties>
</file>