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Lemvig Vand &amp; Spildevand AS (S062)\ØR2025\"/>
    </mc:Choice>
  </mc:AlternateContent>
  <xr:revisionPtr revIDLastSave="0" documentId="13_ncr:1_{F008AEC5-8C7F-471E-876C-DB1513042934}"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C11" i="40" l="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<sst xmlns="http://schemas.openxmlformats.org/spreadsheetml/2006/main" count="547" uniqueCount="233">
  <si>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</si>
  <si>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</si>
  <si>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</si>
  <si>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</si>
  <si>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</si>
  <si>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</si>
  <si>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</si>
  <si>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</si>
  <si>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</si>
  <si>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</si>
  <si>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</si>
  <si>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</si>
  <si>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</si>
  <si>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</si>
  <si>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</si>
  <si>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</si>
  <si>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</si>
  <si>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</si>
  <si>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</si>
  <si>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</si>
  <si>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</si>
  <si>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</si>
  <si>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</si>
  <si>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</si>
  <si>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</si>
  <si>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</si>
  <si>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</si>
  <si>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</si>
  <si>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</si>
  <si>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</si>
  <si>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</si>
  <si>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</si>
  <si>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</si>
  <si>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</si>
  <si>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</si>
  <si>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</si>
  <si>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</si>
  <si>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</si>
  <si>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</si>
  <si>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</si>
  <si>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</si>
  <si>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</si>
  <si>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</si>
  <si>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</si>
  <si>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</si>
  <si>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</si>
  <si>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</si>
  <si>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</si>
  <si>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</si>
  <si>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</si>
  <si>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</si>
  <si>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</si>
  <si>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</si>
  <si>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</si>
  <si>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</si>
  <si>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</si>
  <si>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</si>
  <si>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</si>
  <si>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</si>
  <si>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</si>
  <si>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</si>
  <si>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</si>
  <si>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</si>
  <si>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</si>
  <si>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</si>
  <si>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</si>
  <si>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</si>
  <si>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</si>
  <si>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</si>
  <si>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</si>
  <si>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</si>
  <si>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</si>
  <si>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</si>
  <si>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</si>
  <si>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</si>
  <si>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</si>
  <si>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</si>
  <si>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</si>
  <si>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</si>
  <si>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</si>
  <si>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</si>
  <si>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</si>
  <si>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</si>
  <si>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</si>
  <si>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</si>
  <si>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</si>
  <si>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</si>
  <si>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</si>
  <si>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</si>
  <si>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</si>
  <si>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</si>
  <si>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</si>
  <si>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</si>
  <si>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</si>
  <si>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</si>
  <si>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</si>
  <si>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</si>
  <si>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</si>
  <si>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</si>
  <si>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</si>
  <si>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</si>
  <si>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</si>
  <si>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</si>
  <si>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</si>
  <si>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</si>
  <si>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</si>
  <si>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</si>
  <si>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</si>
  <si>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</si>
  <si>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</si>
  <si>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</si>
  <si>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</si>
  <si>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</si>
  <si>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</si>
  <si>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</si>
  <si>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</si>
  <si>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</si>
  <si>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</si>
  <si>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</si>
  <si>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</si>
  <si>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</si>
  <si>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</si>
  <si>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</si>
  <si>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</si>
  <si>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</si>
  <si>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</si>
  <si>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</si>
  <si>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</si>
  <si>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</si>
  <si>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</si>
  <si>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</si>
  <si>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</si>
  <si>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</si>
  <si>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</si>
  <si>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</si>
  <si>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</si>
  <si>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</si>
  <si>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</si>
  <si>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</si>
  <si>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</si>
  <si>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</si>
  <si>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</si>
  <si>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</si>
  <si>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</si>
  <si>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</si>
  <si>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</si>
  <si>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</si>
  <si>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</si>
  <si>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</si>
  <si>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</si>
  <si>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</si>
  <si>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</si>
  <si>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</si>
  <si>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</si>
  <si>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</si>
  <si>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</si>
  <si>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</si>
  <si>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</si>
  <si>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</si>
  <si>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</si>
  <si>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</si>
  <si>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</si>
  <si>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</si>
  <si>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</si>
  <si>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</si>
  <si>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</si>
  <si>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</si>
  <si>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</si>
  <si>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</si>
  <si>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</si>
  <si>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</si>
  <si>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</si>
  <si>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</si>
  <si>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</si>
  <si>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</si>
  <si>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</si>
  <si>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</si>
  <si>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</si>
  <si>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</si>
  <si>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</si>
  <si>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</si>
  <si>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</si>
  <si>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</si>
  <si>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</si>
  <si>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</si>
  <si>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</si>
  <si>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</si>
  <si>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</si>
  <si>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</si>
  <si>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</si>
  <si>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</si>
  <si>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</si>
  <si>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</si>
  <si>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</si>
  <si>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</si>
  <si>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</si>
  <si>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</si>
  <si>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</si>
  <si>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</si>
  <si>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</si>
  <si>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</si>
  <si>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</si>
  <si>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</si>
  <si>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</si>
  <si>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</si>
  <si>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</si>
  <si>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</si>
  <si>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</si>
  <si>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</si>
  <si>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</si>
  <si>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</si>
  <si>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</si>
  <si>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</si>
  <si>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</si>
  <si>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</si>
  <si>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</si>
  <si>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</si>
  <si>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</si>
  <si>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</si>
  <si>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</si>
  <si>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</si>
  <si>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</si>
  <si>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</si>
  <si>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</si>
  <si>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</si>
  <si>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</si>
  <si>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</si>
  <si>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</si>
  <si>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Ejendomsskatter</t>
  </si>
  <si>
    <t>Tjenestemandspensioner</t>
  </si>
  <si>
    <t>Erstatninger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</si>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</sst>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232</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186</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kfNvYAUsrFcxUxJZvzGaFFDFF9DwDciidPhXL45IH4mWICyRRTSNIcC3PpCwJ2yuEbtFFS5eyrXmQp3ydkYWFQ==" saltValue="eu9jlO1Fz4yCTM6AE0uERQ=="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2" t="s">
        <v>226</v>
      </c>
      <c r="C10" s="73">
        <v>753632.5</v>
      </c>
      <c r="D10" s="14" t="s">
        <v>3</v>
      </c>
      <c r="E10" s="1"/>
    </row>
    <row r="11" spans="1:5" ht="15" customHeight="1" x14ac:dyDescent="0.25">
      <c r="A11" s="1"/>
      <c r="B11" s="72" t="s">
        <v>227</v>
      </c>
      <c r="C11" s="73">
        <v>52465</v>
      </c>
      <c r="D11" s="14" t="s">
        <v>3</v>
      </c>
      <c r="E11" s="1"/>
    </row>
    <row r="12" spans="1:5" x14ac:dyDescent="0.25">
      <c r="A12" s="1"/>
      <c r="B12" s="72" t="s">
        <v>228</v>
      </c>
      <c r="C12" s="73">
        <v>173974.44</v>
      </c>
      <c r="D12" s="14" t="s">
        <v>3</v>
      </c>
      <c r="E12" s="1"/>
    </row>
    <row r="13" spans="1:5" x14ac:dyDescent="0.25">
      <c r="A13" s="1"/>
      <c r="B13" s="72" t="s">
        <v>229</v>
      </c>
      <c r="C13" s="73">
        <v>15653</v>
      </c>
      <c r="D13" s="14" t="s">
        <v>3</v>
      </c>
      <c r="E13" s="1"/>
    </row>
    <row r="14" spans="1:5" x14ac:dyDescent="0.25">
      <c r="A14" s="1"/>
      <c r="B14" s="72" t="s">
        <v>230</v>
      </c>
      <c r="C14" s="73">
        <v>44561.38</v>
      </c>
      <c r="D14" s="14" t="s">
        <v>3</v>
      </c>
      <c r="E14" s="1"/>
    </row>
    <row r="15" spans="1:5" x14ac:dyDescent="0.25">
      <c r="A15" s="1"/>
      <c r="B15" s="72" t="s">
        <v>231</v>
      </c>
      <c r="C15" s="73">
        <v>18652</v>
      </c>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1058938.3199999998</v>
      </c>
      <c r="D20" s="13" t="s">
        <v>3</v>
      </c>
      <c r="E20" s="1"/>
    </row>
    <row r="21" spans="1:5" x14ac:dyDescent="0.25">
      <c r="A21" s="1"/>
      <c r="B21" s="33" t="s">
        <v>168</v>
      </c>
      <c r="C21" s="12">
        <f>C20*(1+'Fane 15. Nøgletal'!C10)^2</f>
        <v>1204008.3058158406</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BssH0slvHn8Kp3VToWBxsX7keSKQ8e6lAKDlKfTwQwNM8cljSAfin0mYtYBvtJ/qvdIGh99y9+GGtksQ4tmibA==" saltValue="yHSEDn+9pzHCXyFhxNGwY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16862600.244569875</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57199013.639170781</v>
      </c>
      <c r="D20" s="14" t="s">
        <v>3</v>
      </c>
      <c r="E20" s="1"/>
    </row>
    <row r="21" spans="1:5" x14ac:dyDescent="0.25">
      <c r="A21" s="1"/>
      <c r="B21" s="65" t="s">
        <v>207</v>
      </c>
      <c r="C21" s="9">
        <v>44263132.57</v>
      </c>
      <c r="D21" s="14" t="s">
        <v>3</v>
      </c>
      <c r="E21" s="1"/>
    </row>
    <row r="22" spans="1:5" x14ac:dyDescent="0.25">
      <c r="A22" s="1"/>
      <c r="B22" s="65" t="s">
        <v>29</v>
      </c>
      <c r="C22" s="9">
        <v>0</v>
      </c>
      <c r="D22" s="14" t="s">
        <v>3</v>
      </c>
      <c r="E22" s="1"/>
    </row>
    <row r="23" spans="1:5" x14ac:dyDescent="0.25">
      <c r="A23" s="1"/>
      <c r="B23" s="82" t="s">
        <v>208</v>
      </c>
      <c r="C23" s="57">
        <f>C20-C21-C22</f>
        <v>12935881.06917078</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0</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bkmw0QQkdMdYAxjH2G01eQxOYEO+AgdCP3hoFjaarooKxE7xh5wkzq2QvtRgUB5mlOmZZ0/XwNjgQb6Biwa/Zg==" saltValue="XCL1J4+kSEuqhyhpqDigz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Do0E3NbI92wR7coPSQOACpUzmqnat/bIhPznsBZhWY8fl26AyF05cT/AWsN1fIURhHJWfpUZBjq8Lcx9gVZqg==" saltValue="LDyitL2U+eSDtN8CE1fMt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215</v>
      </c>
      <c r="C9" s="7">
        <v>290325.97687416797</v>
      </c>
      <c r="D9" s="8" t="s">
        <v>3</v>
      </c>
      <c r="E9" s="1"/>
    </row>
    <row r="10" spans="1:5" ht="14.25" customHeight="1" x14ac:dyDescent="0.25">
      <c r="A10" s="1"/>
      <c r="B10" s="65" t="s">
        <v>172</v>
      </c>
      <c r="C10" s="7">
        <v>0</v>
      </c>
      <c r="D10" s="8" t="s">
        <v>3</v>
      </c>
      <c r="E10" s="1"/>
    </row>
    <row r="11" spans="1:5" ht="14.25" customHeight="1" x14ac:dyDescent="0.25">
      <c r="A11" s="1"/>
      <c r="B11" s="82" t="s">
        <v>48</v>
      </c>
      <c r="C11" s="10">
        <f>C10-C9</f>
        <v>-290325.97687416797</v>
      </c>
      <c r="D11" s="11" t="s">
        <v>3</v>
      </c>
      <c r="E11" s="1"/>
    </row>
    <row r="12" spans="1:5" ht="14.25" customHeight="1" x14ac:dyDescent="0.25">
      <c r="A12" s="1"/>
      <c r="B12" s="108" t="s">
        <v>217</v>
      </c>
      <c r="C12" s="109"/>
      <c r="D12" s="110"/>
      <c r="E12" s="1"/>
    </row>
    <row r="13" spans="1:5" ht="26.25" x14ac:dyDescent="0.25">
      <c r="A13" s="1"/>
      <c r="B13" s="79" t="s">
        <v>216</v>
      </c>
      <c r="C13" s="7"/>
      <c r="D13" s="8" t="s">
        <v>3</v>
      </c>
      <c r="E13" s="1"/>
    </row>
    <row r="14" spans="1:5" ht="14.25" customHeight="1" x14ac:dyDescent="0.25">
      <c r="A14" s="1"/>
      <c r="B14" s="65" t="s">
        <v>173</v>
      </c>
      <c r="C14" s="7"/>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-290325.97687416797</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blucNcofCLKXtGRDTJ4IupOEHnJ0TIj8Fab226xPVKwDDmUGbalRbrTvRV00vYWFh3qxkp+R8F3ZWfA/bdRrQ==" saltValue="Dvxu+smauxQ+TuhQsiEe5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lG7zd1hlsnsMLNDirfGf07jTjjVVA9lMEAsaAF0BgMQ2uytv43S/4jdPNl4l+OLTWGInSWYfCoUT3Hy7Klofiw==" saltValue="ilIUFL/JwojOnRb/gudzk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Vb68m8Xo2R9A0zNxFgt7cwXARt1Qj09XtHujkao+f4x61hITQiDoI1NKwmpmNKl9XAYrJzdK1A8mvNYSnnz3g==" saltValue="KJeoY43dnxWKvKd59WFdh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PdEtSCmSSj8g/hzyjwbaSJug4X2lsuUyqQVJ+H4bwZT0kpuJx7diz90YHXRtI/e9YvM6uPIQWjajfb2DzLz5Q==" saltValue="Kx0Quy3faEuQH7WRa96U/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f>182165.732420854*(1+'Fane 15. Nøgletal'!C9)</f>
        <v>196884.72360045902</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-3937.6944720091806</v>
      </c>
      <c r="D11" s="14" t="s">
        <v>3</v>
      </c>
      <c r="E11" s="1"/>
    </row>
    <row r="12" spans="1:5" x14ac:dyDescent="0.25">
      <c r="A12" s="1"/>
      <c r="B12" s="76" t="s">
        <v>74</v>
      </c>
      <c r="C12" s="12">
        <f>SUM(C9:C11)*(1+'Fane 15. Nøgletal'!C9)^2</f>
        <v>225386.95072785651</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153624.56384656872</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-3072.4912769313746</v>
      </c>
      <c r="D17" s="14" t="s">
        <v>3</v>
      </c>
      <c r="E17" s="1"/>
    </row>
    <row r="18" spans="1:5" x14ac:dyDescent="0.25">
      <c r="A18" s="1"/>
      <c r="B18" s="76" t="s">
        <v>85</v>
      </c>
      <c r="C18" s="12">
        <f>SUM(C15:C17)*(1+'Fane 15. Nøgletal'!C10)^3</f>
        <v>182526.09655326276</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121292.1861931087</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-2425.8437238621741</v>
      </c>
      <c r="D23" s="14" t="s">
        <v>3</v>
      </c>
      <c r="E23" s="1"/>
    </row>
    <row r="24" spans="1:5" x14ac:dyDescent="0.25">
      <c r="A24" s="1"/>
      <c r="B24" s="76" t="s">
        <v>141</v>
      </c>
      <c r="C24" s="12">
        <f>SUM(C21:C23)*(1+'Fane 15. Nøgletal'!C10)^4</f>
        <v>153665.55768794287</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108269.62828900346</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-2165.3925657800692</v>
      </c>
      <c r="D29" s="14" t="s">
        <v>3</v>
      </c>
      <c r="E29" s="1"/>
    </row>
    <row r="30" spans="1:5" x14ac:dyDescent="0.25">
      <c r="A30" s="1"/>
      <c r="B30" s="76" t="s">
        <v>181</v>
      </c>
      <c r="C30" s="12">
        <f>SUM(C27:C29)*(1+'Fane 15. Nøgletal'!C10)^5</f>
        <v>146261.41392873475</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jkds6w82iplNUhSSN3ikjA0IeWQLAI/HYSOMpt0iO7WZzPY20gWIrbwR1knnl41+logeWlSqJ7Kv5gRMvYGOPA==" saltValue="l+MkApHfC+Jza10f9oi4V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22hEzEryUeb7+vL8xiwkFf6h3KwhvK4Gl2YDxCab/pn3ahnUqGkimoxFW+PDjqZAXd2s6mUUJ4P7cGkTJXtdaA==" saltValue="Gmu56iv04KfkKtnIcmLig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IL+6CSPe67hBCLAZyfJ8eMnIyqKVMrNZl66oJsvVO6kutN8pESozoStSd74/iqei0YRwmrcSd4ZV38LIGMkDg==" saltValue="1cUV2XLy+OCt9Oj+icAgt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59815279.565959327</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4833074.5889295135</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-388506.19024675107</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64259847.964642085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1204008.3058158406</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225386.95072785651</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-290325.97687416797</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65398917.244311616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r+tLJ281qiKBD9XPjWjDUK5xH4GGULd7+S6l7y2MQ6IAEn5giG6gwyCzBfyBnzH/FIam8nnpHGba/kBIX/5/g==" saltValue="WFZMW4x0IHSrdFI/F3Qqm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AveahaMIT3aQ3eiMrvTTjRmxx8YXLwyL/iutrYSk2QKPs3NnTvK/KmsVieN1WvVaJ2C8Zb2VxGuvqw8txs3A4g==" saltValue="L6edpwrJPvDDDmmS0l6/g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64259847.964642085</v>
      </c>
      <c r="D9" s="8" t="s">
        <v>3</v>
      </c>
      <c r="E9" s="1"/>
    </row>
    <row r="10" spans="1:5" ht="15" customHeight="1" x14ac:dyDescent="0.25">
      <c r="A10" s="1"/>
      <c r="B10" s="26" t="s">
        <v>19</v>
      </c>
      <c r="C10" s="7">
        <f>C9*'Fane 15. Nøgletal'!C10</f>
        <v>4260427.9200557703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-405978.86764690856</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68114297.017050952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1283834.0564914308</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182526.09655326276</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69580657.170095652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WsB8PjR8B/cRpOr9glOtrkCCoF14OQZAargtiicQR7xmax9DfETHG3ad7rxRFRXrbEcHtu5lICfwL6hv+KWow==" saltValue="wXla6bBNtmP1zqnPuXBQ0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68114297.017050952</v>
      </c>
      <c r="D9" s="8" t="s">
        <v>3</v>
      </c>
      <c r="E9" s="1"/>
    </row>
    <row r="10" spans="1:5" ht="15" customHeight="1" x14ac:dyDescent="0.25">
      <c r="A10" s="1"/>
      <c r="B10" s="26" t="s">
        <v>19</v>
      </c>
      <c r="C10" s="7">
        <f>SUM(C9:C9)*'Fane 15. Nøgletal'!C10</f>
        <v>4515977.8922304781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-424237.3612404606</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72206037.548040971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1368952.2544368126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153665.55768794287</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73728655.360165715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9V0OQregpAmcBLztSFrN14XtBaqM1qZqcPnZV8pkRI5ngB3JiQSGKHqjgJ8+l2J286jYJrlPrV3YP0mk3ETQ==" saltValue="LvWFlsA72vHmBh3aU5iae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72206037.548040971</v>
      </c>
      <c r="D9" s="8" t="s">
        <v>3</v>
      </c>
      <c r="E9" s="1"/>
    </row>
    <row r="10" spans="1:5" ht="15" customHeight="1" x14ac:dyDescent="0.25">
      <c r="A10" s="1"/>
      <c r="B10" s="26" t="s">
        <v>19</v>
      </c>
      <c r="C10" s="7">
        <f>SUM(C9:C9)*'Fane 15. Nøgletal'!C10</f>
        <v>4787260.2894351166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-443317.01232488902</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76549980.825151205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1459713.7889059735</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146261.41392873475</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78155956.027985916</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bhycnRiKVsSUlLzcLF8dk4nqNBREBrHKY7Di8MHs4PH/fEGrZaiINLnOvK+a5608SAoocrT2D704t+UYGbA0Q==" saltValue="OW84NmWPpHD9EO490guSd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55682898.968127109</v>
      </c>
      <c r="D9" s="8" t="s">
        <v>3</v>
      </c>
      <c r="E9" s="1"/>
    </row>
    <row r="10" spans="1:5" ht="15" customHeight="1" x14ac:dyDescent="0.25">
      <c r="A10" s="1"/>
      <c r="B10" s="64" t="s">
        <v>35</v>
      </c>
      <c r="C10" s="7">
        <v>0</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4499178.2366246702</v>
      </c>
      <c r="D16" s="8" t="s">
        <v>3</v>
      </c>
      <c r="E16" s="1"/>
    </row>
    <row r="17" spans="1:5" ht="15" customHeight="1" x14ac:dyDescent="0.25">
      <c r="A17" s="1"/>
      <c r="B17" s="64" t="s">
        <v>10</v>
      </c>
      <c r="C17" s="38">
        <v>0</v>
      </c>
      <c r="D17" s="8" t="s">
        <v>3</v>
      </c>
      <c r="E17" s="1"/>
    </row>
    <row r="18" spans="1:5" ht="15" customHeight="1" x14ac:dyDescent="0.25">
      <c r="A18" s="1"/>
      <c r="B18" s="64" t="s">
        <v>22</v>
      </c>
      <c r="C18" s="38">
        <v>-366797.6387924584</v>
      </c>
      <c r="D18" s="8" t="s">
        <v>3</v>
      </c>
      <c r="E18" s="1"/>
    </row>
    <row r="19" spans="1:5" ht="15" customHeight="1" x14ac:dyDescent="0.25">
      <c r="A19" s="1"/>
      <c r="B19" s="64" t="s">
        <v>23</v>
      </c>
      <c r="C19" s="38">
        <v>0</v>
      </c>
      <c r="D19" s="8" t="s">
        <v>3</v>
      </c>
      <c r="E19" s="43"/>
    </row>
    <row r="20" spans="1:5" ht="15" customHeight="1" x14ac:dyDescent="0.25">
      <c r="A20" s="1"/>
      <c r="B20" s="82" t="s">
        <v>21</v>
      </c>
      <c r="C20" s="10">
        <v>59815279.565959327</v>
      </c>
      <c r="D20" s="11" t="s">
        <v>3</v>
      </c>
      <c r="E20" s="1"/>
    </row>
    <row r="21" spans="1:5" ht="15" customHeight="1" x14ac:dyDescent="0.25">
      <c r="A21" s="1"/>
      <c r="B21" s="33" t="s">
        <v>12</v>
      </c>
      <c r="C21" s="28"/>
      <c r="D21" s="19"/>
      <c r="E21" s="1"/>
    </row>
    <row r="22" spans="1:5" ht="15" customHeight="1" x14ac:dyDescent="0.25">
      <c r="A22" s="1"/>
      <c r="B22" s="31" t="s">
        <v>12</v>
      </c>
      <c r="C22" s="10">
        <v>1050985.9431972096</v>
      </c>
      <c r="D22" s="11" t="s">
        <v>3</v>
      </c>
      <c r="E22" s="1"/>
    </row>
    <row r="23" spans="1:5" ht="15" customHeight="1" x14ac:dyDescent="0.25">
      <c r="A23" s="1"/>
      <c r="B23" s="33" t="s">
        <v>42</v>
      </c>
      <c r="C23" s="28"/>
      <c r="D23" s="19"/>
      <c r="E23" s="1"/>
    </row>
    <row r="24" spans="1:5" ht="15" customHeight="1" x14ac:dyDescent="0.25">
      <c r="A24" s="1"/>
      <c r="B24" s="82" t="s">
        <v>42</v>
      </c>
      <c r="C24" s="10">
        <v>239890.81673254477</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-268976.70976679202</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60837179.61612229</v>
      </c>
      <c r="D37" s="30" t="s">
        <v>3</v>
      </c>
      <c r="E37" s="1"/>
    </row>
    <row r="38" spans="1:5" ht="30" customHeight="1" x14ac:dyDescent="0.25">
      <c r="A38" s="1"/>
      <c r="B38" s="107" t="s">
        <v>223</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IngEAjKCP/UM8SWrNEv5GaVRdVCDJJhMN1mUO3d4fmhGGtsD+mbXH8cHXZzuayAGmHL5NxdtDc0i/125+ihIgQ==" saltValue="OH1XnV7VQjHeU7fwY7Wdhw=="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18339881.939622913</v>
      </c>
      <c r="D9" s="14" t="s">
        <v>3</v>
      </c>
      <c r="E9" s="1"/>
    </row>
    <row r="10" spans="1:5" x14ac:dyDescent="0.25">
      <c r="A10" s="1"/>
      <c r="B10" s="65" t="s">
        <v>125</v>
      </c>
      <c r="C10" s="23">
        <f>('Fane 3. Omkostninger i ØR2024'!C10+'Fane 3. Omkostninger i ØR2024'!C12+'Fane 3. Omkostninger i ØR2024'!C14)*(1+'Fane 15. Nøgletal'!C9)</f>
        <v>0</v>
      </c>
      <c r="D10" s="14" t="s">
        <v>3</v>
      </c>
      <c r="E10" s="1"/>
    </row>
    <row r="11" spans="1:5" x14ac:dyDescent="0.25">
      <c r="A11" s="1"/>
      <c r="B11" s="65" t="s">
        <v>131</v>
      </c>
      <c r="C11" s="23">
        <f>C9*'Fane 15. Nøgletal'!C21+C10*'Fane 15. Nøgletal'!C21</f>
        <v>366797.63879245828</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19425309.512337554</v>
      </c>
      <c r="D15" s="14" t="s">
        <v>3</v>
      </c>
      <c r="E15" s="1"/>
    </row>
    <row r="16" spans="1:5" x14ac:dyDescent="0.25">
      <c r="A16" s="1"/>
      <c r="B16" s="65" t="s">
        <v>184</v>
      </c>
      <c r="C16" s="23">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388506.19024675107</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20298943.382345427</v>
      </c>
      <c r="D21" s="14" t="s">
        <v>3</v>
      </c>
      <c r="E21" s="1"/>
    </row>
    <row r="22" spans="1:5" x14ac:dyDescent="0.25">
      <c r="A22" s="1"/>
      <c r="B22" s="65" t="s">
        <v>196</v>
      </c>
      <c r="C22" s="23">
        <f>C21*'Fane 15. Nøgletal'!C21</f>
        <v>405978.86764690856</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21211868.062023029</v>
      </c>
      <c r="D26" s="14" t="s">
        <v>3</v>
      </c>
      <c r="E26" s="1"/>
    </row>
    <row r="27" spans="1:5" x14ac:dyDescent="0.25">
      <c r="A27" s="1"/>
      <c r="B27" s="65" t="s">
        <v>194</v>
      </c>
      <c r="C27" s="23">
        <f>C26*'Fane 15. Nøgletal'!C21</f>
        <v>424237.3612404606</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22165850.61624445</v>
      </c>
      <c r="D31" s="14" t="s">
        <v>3</v>
      </c>
      <c r="E31" s="1"/>
    </row>
    <row r="32" spans="1:5" x14ac:dyDescent="0.25">
      <c r="A32" s="1"/>
      <c r="B32" s="65" t="s">
        <v>195</v>
      </c>
      <c r="C32" s="23">
        <f>C31*'Fane 15. Nøgletal'!C21</f>
        <v>443317.01232488902</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JGEfoq3oFTlimT/82kggfdoJ3S4a6j3jfOJ9DwmMSSJEvFAZd+DQP8GuN+ZkQRYsW7Ke4P7g847LFZNa54wsQ==" saltValue="Dzu7evf64RPivtdMSFx6D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43124768.266402878</v>
      </c>
      <c r="D9" s="14" t="s">
        <v>3</v>
      </c>
      <c r="E9" s="1"/>
    </row>
    <row r="10" spans="1:5" x14ac:dyDescent="0.25">
      <c r="A10" s="1"/>
      <c r="B10" s="65" t="s">
        <v>126</v>
      </c>
      <c r="C10" s="23">
        <f>('Fane 3. Omkostninger i ØR2024'!C11+'Fane 3. Omkostninger i ØR2024'!C13+'Fane 3. Omkostninger i ØR2024'!C15)*(1+'Fane 15. Nøgletal'!C9)</f>
        <v>0</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46609249.542328231</v>
      </c>
      <c r="D15" s="14" t="s">
        <v>3</v>
      </c>
      <c r="E15" s="1"/>
    </row>
    <row r="16" spans="1:5" x14ac:dyDescent="0.25">
      <c r="A16" s="1"/>
      <c r="B16" s="65" t="s">
        <v>185</v>
      </c>
      <c r="C16" s="23">
        <f>('Fane 2.1. Økonomisk ramme 2025'!C11+'Fane 2.1. Økonomisk ramme 2025'!C13+'Fane 2.1. Økonomisk ramme 2025'!C15)*(1+'Fane 15. Nøgletal'!C10)</f>
        <v>0</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49699442.786984593</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52994515.843761675</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56508052.244203076</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HWzA+dkbE6Q5BnPyGfkIw0wk1KAKdNyLvsOBtl+V39COjIt0ZlZxPu9pR6Mm0OSwjRJ/bVdCuHefzpZn12hDQ==" saltValue="ROukgUwORDWwceOZKt8ll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218</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npGvtS3yEK36jxxaqdZ7z4rXZstl/65Tk0PFYqlcsDEmPu51gO1SBEC1GRKtpG54gMT6WBACQYhIHaY+xFtxMA==" saltValue="serXSEuZyB9DfDNpo/nWS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2024-08-14T12:22:21Z</dcterms:modified>
</cp:coreProperties>
</file>